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5195" windowHeight="11640"/>
  </bookViews>
  <sheets>
    <sheet name="Troškovnik" sheetId="1" r:id="rId1"/>
  </sheets>
  <definedNames>
    <definedName name="_xlnm._FilterDatabase" localSheetId="0" hidden="1">Troškovnik!$A$3:$G$4</definedName>
    <definedName name="_Toc113434855" localSheetId="0">Troškovnik!$A$325</definedName>
    <definedName name="_xlnm.Print_Titles" localSheetId="0">Troškovnik!$3:$5</definedName>
    <definedName name="_xlnm.Print_Area" localSheetId="0">Troškovnik!$A$1:$G$360</definedName>
  </definedNames>
  <calcPr calcId="145621"/>
</workbook>
</file>

<file path=xl/calcChain.xml><?xml version="1.0" encoding="utf-8"?>
<calcChain xmlns="http://schemas.openxmlformats.org/spreadsheetml/2006/main">
  <c r="G161" i="1" l="1"/>
  <c r="G247" i="1" l="1"/>
  <c r="G64" i="1" l="1"/>
  <c r="G226" i="1"/>
  <c r="G223" i="1"/>
  <c r="G37" i="1"/>
  <c r="G42" i="1"/>
  <c r="G47" i="1"/>
  <c r="G52" i="1"/>
  <c r="G18" i="1"/>
  <c r="G14" i="1"/>
  <c r="E80" i="1" l="1"/>
  <c r="E79" i="1"/>
  <c r="G79" i="1" s="1"/>
  <c r="E88" i="1"/>
  <c r="E86" i="1"/>
  <c r="E84" i="1"/>
  <c r="E78" i="1"/>
  <c r="G78" i="1" s="1"/>
  <c r="G80" i="1"/>
  <c r="E118" i="1" l="1"/>
  <c r="E111" i="1"/>
  <c r="E110" i="1" s="1"/>
  <c r="E119" i="1" s="1"/>
  <c r="G70" i="1"/>
  <c r="G67" i="1"/>
  <c r="E120" i="1" l="1"/>
  <c r="G321" i="1"/>
  <c r="G317" i="1" l="1"/>
  <c r="G314" i="1"/>
  <c r="G323" i="1" l="1"/>
  <c r="G344" i="1" s="1"/>
  <c r="E114" i="1"/>
  <c r="G114" i="1" s="1"/>
  <c r="E193" i="1" l="1"/>
  <c r="G193" i="1" s="1"/>
  <c r="E192" i="1"/>
  <c r="G192" i="1" s="1"/>
  <c r="E189" i="1"/>
  <c r="G189" i="1" s="1"/>
  <c r="E188" i="1"/>
  <c r="G188" i="1" s="1"/>
  <c r="E187" i="1"/>
  <c r="G187" i="1" s="1"/>
  <c r="G285" i="1"/>
  <c r="G282" i="1"/>
  <c r="G279" i="1"/>
  <c r="G275" i="1"/>
  <c r="G271" i="1"/>
  <c r="E179" i="1"/>
  <c r="G179" i="1" s="1"/>
  <c r="E176" i="1"/>
  <c r="G176" i="1" s="1"/>
  <c r="G267" i="1"/>
  <c r="G264" i="1"/>
  <c r="G258" i="1"/>
  <c r="E133" i="1"/>
  <c r="G133" i="1" s="1"/>
  <c r="E130" i="1"/>
  <c r="G130" i="1" s="1"/>
  <c r="G261" i="1"/>
  <c r="G255" i="1"/>
  <c r="G252" i="1"/>
  <c r="E249" i="1"/>
  <c r="G249" i="1" s="1"/>
  <c r="E244" i="1"/>
  <c r="G244" i="1" s="1"/>
  <c r="E28" i="1"/>
  <c r="G28" i="1" s="1"/>
  <c r="E25" i="1"/>
  <c r="G25" i="1" s="1"/>
  <c r="E297" i="1" l="1"/>
  <c r="E293" i="1"/>
  <c r="E104" i="1"/>
  <c r="E100" i="1"/>
  <c r="E93" i="1"/>
  <c r="E213" i="1"/>
  <c r="G213" i="1" s="1"/>
  <c r="E210" i="1"/>
  <c r="G210" i="1" s="1"/>
  <c r="E158" i="1"/>
  <c r="E183" i="1" l="1"/>
  <c r="G293" i="1"/>
  <c r="G241" i="1" l="1"/>
  <c r="G287" i="1" s="1"/>
  <c r="G338" i="1" s="1"/>
  <c r="G233" i="1"/>
  <c r="G231" i="1"/>
  <c r="E219" i="1"/>
  <c r="G219" i="1" s="1"/>
  <c r="E218" i="1"/>
  <c r="G218" i="1" s="1"/>
  <c r="G235" i="1" l="1"/>
  <c r="G336" i="1" s="1"/>
  <c r="G203" i="1" l="1"/>
  <c r="G202" i="1"/>
  <c r="G183" i="1"/>
  <c r="G182" i="1"/>
  <c r="G173" i="1"/>
  <c r="G205" i="1" l="1"/>
  <c r="G334" i="1" s="1"/>
  <c r="G172" i="1"/>
  <c r="G166" i="1"/>
  <c r="G167" i="1"/>
  <c r="G158" i="1"/>
  <c r="G155" i="1"/>
  <c r="G154" i="1"/>
  <c r="G150" i="1"/>
  <c r="G149" i="1"/>
  <c r="G145" i="1"/>
  <c r="G144" i="1"/>
  <c r="G143" i="1"/>
  <c r="G139" i="1"/>
  <c r="G138" i="1"/>
  <c r="G137" i="1"/>
  <c r="G127" i="1"/>
  <c r="G96" i="1"/>
  <c r="G63" i="1"/>
  <c r="G61" i="1"/>
  <c r="G59" i="1"/>
  <c r="G55" i="1"/>
  <c r="G11" i="1"/>
  <c r="G297" i="1"/>
  <c r="G299" i="1" s="1"/>
  <c r="G340" i="1" s="1"/>
  <c r="G307" i="1" l="1"/>
  <c r="G304" i="1"/>
  <c r="E161" i="1"/>
  <c r="G195" i="1" s="1"/>
  <c r="G332" i="1" l="1"/>
  <c r="G309" i="1"/>
  <c r="G342" i="1" s="1"/>
  <c r="G21" i="1"/>
  <c r="G32" i="1"/>
  <c r="G72" i="1" l="1"/>
  <c r="G328" i="1" s="1"/>
  <c r="G104" i="1"/>
  <c r="G100" i="1"/>
  <c r="G93" i="1"/>
  <c r="G88" i="1"/>
  <c r="G86" i="1"/>
  <c r="G84" i="1"/>
  <c r="G118" i="1" l="1"/>
  <c r="G111" i="1" l="1"/>
  <c r="G120" i="1"/>
  <c r="G119" i="1" l="1"/>
  <c r="G110" i="1"/>
  <c r="G122" i="1" l="1"/>
  <c r="G330" i="1" s="1"/>
  <c r="G346" i="1" l="1"/>
  <c r="F350" i="1" s="1"/>
  <c r="F353" i="1" l="1"/>
  <c r="F356" i="1" s="1"/>
  <c r="G353" i="1"/>
  <c r="G356" i="1" s="1"/>
</calcChain>
</file>

<file path=xl/sharedStrings.xml><?xml version="1.0" encoding="utf-8"?>
<sst xmlns="http://schemas.openxmlformats.org/spreadsheetml/2006/main" count="542" uniqueCount="383">
  <si>
    <t>OPIS RADOVA</t>
  </si>
  <si>
    <t>Jed. mjere</t>
  </si>
  <si>
    <t>Količina</t>
  </si>
  <si>
    <t>KN</t>
  </si>
  <si>
    <t>Ukupno</t>
  </si>
  <si>
    <t>PRIPREMNI RADOVI</t>
  </si>
  <si>
    <t>1.1.</t>
  </si>
  <si>
    <t>1.2.</t>
  </si>
  <si>
    <t>1.3.</t>
  </si>
  <si>
    <t>kom</t>
  </si>
  <si>
    <t xml:space="preserve">PRIPREMNI RADOVI UKUPNO: </t>
  </si>
  <si>
    <t>ZEMLJANI RADOVI</t>
  </si>
  <si>
    <t>2.1.</t>
  </si>
  <si>
    <t>2.1.1.</t>
  </si>
  <si>
    <t>2.1.2.</t>
  </si>
  <si>
    <t>2.2.</t>
  </si>
  <si>
    <t>3.1.</t>
  </si>
  <si>
    <t>3.2.</t>
  </si>
  <si>
    <t>3.3.</t>
  </si>
  <si>
    <t>kg</t>
  </si>
  <si>
    <t>BETONSKI  I ARMIRANO-BETONSKI RADOVI UKUPNO:</t>
  </si>
  <si>
    <t>4.1.</t>
  </si>
  <si>
    <t>ZIDARSKI  RADOVI</t>
  </si>
  <si>
    <t>5.1.</t>
  </si>
  <si>
    <t>6.1.</t>
  </si>
  <si>
    <t>REKAPITULACIJA</t>
  </si>
  <si>
    <t>UKUPNO :</t>
  </si>
  <si>
    <t>Porez na dodanu vrijednost :</t>
  </si>
  <si>
    <t>SVEUKUPNO:</t>
  </si>
  <si>
    <t>1.</t>
  </si>
  <si>
    <t>2.</t>
  </si>
  <si>
    <t>3.</t>
  </si>
  <si>
    <t>4.</t>
  </si>
  <si>
    <t>5.</t>
  </si>
  <si>
    <t>6.</t>
  </si>
  <si>
    <t xml:space="preserve">PRIPREMNI RADOVI </t>
  </si>
  <si>
    <t xml:space="preserve">ZEMLJANI RADOVI </t>
  </si>
  <si>
    <t xml:space="preserve">BETONSKI  I ARMIRANO-BETONSKI RADOVI </t>
  </si>
  <si>
    <t xml:space="preserve">ZIDARSKI RADOVI </t>
  </si>
  <si>
    <t>Red. br.</t>
  </si>
  <si>
    <t>01.01.01.001</t>
  </si>
  <si>
    <t>Iskolčenje osi kanala.</t>
  </si>
  <si>
    <t>Rad obuhvaća sva geodetska mjerenja kojima se podaci s projekta prenose na teren te obnavljanje i održavanje iskolčenih oznaka za sve vrijeme građenja s potrebnim osobljem, opremom i materijalom.</t>
  </si>
  <si>
    <t>Šifra radova</t>
  </si>
  <si>
    <t>Jed.      cijena</t>
  </si>
  <si>
    <t>BETONSKI I ARMIRANO-BETONSKI RADOVI</t>
  </si>
  <si>
    <t>Rad se obračunava po m' iskolčene osi.</t>
  </si>
  <si>
    <t>1.4.</t>
  </si>
  <si>
    <t>1.5.</t>
  </si>
  <si>
    <t>7.</t>
  </si>
  <si>
    <t>BRAVARSKI RADOVI</t>
  </si>
  <si>
    <t>BRAVARSKI RADOVI UKUPNO:</t>
  </si>
  <si>
    <t>m'</t>
  </si>
  <si>
    <t>02.06.03.015</t>
  </si>
  <si>
    <r>
      <t>m</t>
    </r>
    <r>
      <rPr>
        <vertAlign val="superscript"/>
        <sz val="10"/>
        <rFont val="Arial"/>
        <family val="2"/>
        <charset val="238"/>
      </rPr>
      <t>3</t>
    </r>
  </si>
  <si>
    <r>
      <t>m</t>
    </r>
    <r>
      <rPr>
        <vertAlign val="superscript"/>
        <sz val="10"/>
        <rFont val="Arial"/>
        <family val="2"/>
        <charset val="238"/>
      </rPr>
      <t>2</t>
    </r>
  </si>
  <si>
    <t xml:space="preserve">ZEMLJANI RADOVI UKUPNO: </t>
  </si>
  <si>
    <t>TESARSKI RADOVI</t>
  </si>
  <si>
    <t>4.1.1.</t>
  </si>
  <si>
    <t>05.01.01.011</t>
  </si>
  <si>
    <t>4.1.2.</t>
  </si>
  <si>
    <t>05.01.01.021</t>
  </si>
  <si>
    <t>TESARSKI  RADOVI UKUPNO:</t>
  </si>
  <si>
    <t xml:space="preserve">TESARSKI RADOVI </t>
  </si>
  <si>
    <t>2.1.3.</t>
  </si>
  <si>
    <t xml:space="preserve">Iskop u tlu A ktg - 20%  </t>
  </si>
  <si>
    <t>02.06.11.003</t>
  </si>
  <si>
    <t>02.06.01.015</t>
  </si>
  <si>
    <t>02.06.02.015</t>
  </si>
  <si>
    <t>06.01.06.001</t>
  </si>
  <si>
    <t>06.01.08.001</t>
  </si>
  <si>
    <t>Armirano-betonski zidovi.</t>
  </si>
  <si>
    <t>Armirano-betonska pokrovna ploča.</t>
  </si>
  <si>
    <t>06.01.05.001</t>
  </si>
  <si>
    <t>Armirano-betonska temeljna ploča.</t>
  </si>
  <si>
    <t>09.01.03.001</t>
  </si>
  <si>
    <t>09.01.02.001</t>
  </si>
  <si>
    <t>Dobava i postavljanje armature u sve armirano - betonske konstrukcije.</t>
  </si>
  <si>
    <t>Rad obuhvaća nabavu materijala za izradu oplate, dopremu do mjesta ugradnje, montažu sa potrebnim ukrućenjima, demontažu i čišćenje oplate poslije betoniranja.</t>
  </si>
  <si>
    <t>8.</t>
  </si>
  <si>
    <t>01.02.08.001</t>
  </si>
  <si>
    <t>Strojno rezanje asfalta.</t>
  </si>
  <si>
    <t>Rad se mjeri i obračunava po m' rezanog asfalta.</t>
  </si>
  <si>
    <t>pauš.</t>
  </si>
  <si>
    <t>Obračun po m'.</t>
  </si>
  <si>
    <t xml:space="preserve">Iskop u tlu B ktg - 40%  </t>
  </si>
  <si>
    <t xml:space="preserve">Iskop u tlu C ktg - 40% </t>
  </si>
  <si>
    <t xml:space="preserve">   </t>
  </si>
  <si>
    <t>2.5.</t>
  </si>
  <si>
    <t>ASFALTERSKI RADOVI</t>
  </si>
  <si>
    <t>ASFALTERSKI RADOVI UKUPNO:</t>
  </si>
  <si>
    <t>5.2.</t>
  </si>
  <si>
    <t>Nanošenje elastoplastičnog polimercementnog hidroizolacijskog premaza za zaštitu armirano-betonskih površina.</t>
  </si>
  <si>
    <t>2.6.</t>
  </si>
  <si>
    <t>2.7.</t>
  </si>
  <si>
    <t>Izrada, postava i skidanje oplate za sve armirano-betonske konstrukcije.</t>
  </si>
  <si>
    <t>Obračun po m' obrađene dilatacione reške.</t>
  </si>
  <si>
    <t>1.8.</t>
  </si>
  <si>
    <t>02.03.01.001</t>
  </si>
  <si>
    <t>02.03.02.001</t>
  </si>
  <si>
    <t>02.03.03.001</t>
  </si>
  <si>
    <t>02.07.03.001</t>
  </si>
  <si>
    <t>Nasip od materijala B ktg</t>
  </si>
  <si>
    <t>06.01.01.002</t>
  </si>
  <si>
    <t>Armirano-betonski temelj.</t>
  </si>
  <si>
    <t>Rad obuhvaća nabavu i prijevoz betona, te strojnu ugradnju autopumpom i pervibratorom.</t>
  </si>
  <si>
    <t>Armirano-betonski zid.</t>
  </si>
  <si>
    <t>3.7.</t>
  </si>
  <si>
    <t>3.10.</t>
  </si>
  <si>
    <t>5.3.</t>
  </si>
  <si>
    <t>5.3.1.</t>
  </si>
  <si>
    <t>5.3.2.</t>
  </si>
  <si>
    <t>ZIDARSKI RADOVI UKUPNO:</t>
  </si>
  <si>
    <t>02.06.11.003 06.01.01.003</t>
  </si>
  <si>
    <t>02.08.04.001 02.06.06.003</t>
  </si>
  <si>
    <t>Strojno skidanje kamenih blokova postojeće obale. Rad obuhvaća strojno skidanje blokova, njihovo označavanje i utovar u prijevozno sredstvo, te odvoz na deponiju udaljenu do 10 km. Dio blokova će se ponovo ugraditi prilikom rekonstrukcije obale, dok će dio biti deponiran.</t>
  </si>
  <si>
    <t>Rad se mjeri po kom skinutog  bloka.</t>
  </si>
  <si>
    <t>Ručno skidanje kamenih ploča postojeće obale.</t>
  </si>
  <si>
    <t xml:space="preserve">Rad obuhvaća ručno skidanje kamenih ploča, njihovo označavanje i utovar u prijevozno sredstvo, te odvoz na deponiju udaljenu do 10 km. </t>
  </si>
  <si>
    <t xml:space="preserve"> </t>
  </si>
  <si>
    <t>01.03.02.004</t>
  </si>
  <si>
    <t>02.06.30.022</t>
  </si>
  <si>
    <t>Strojno razbijanje betona s utovarom.</t>
  </si>
  <si>
    <t>Rad obuhvaća strojno razbijanje betona, te utovar u prijevozno sredstvo  i odvoz na deponiju udaljenosti do 15 km.</t>
  </si>
  <si>
    <r>
      <t>Rad se mjeri po m</t>
    </r>
    <r>
      <rPr>
        <vertAlign val="superscript"/>
        <sz val="10"/>
        <rFont val="Arial"/>
        <family val="2"/>
        <charset val="238"/>
      </rPr>
      <t>3</t>
    </r>
    <r>
      <rPr>
        <sz val="10"/>
        <rFont val="Arial"/>
        <family val="2"/>
        <charset val="238"/>
      </rPr>
      <t xml:space="preserve"> razbijenog betona.</t>
    </r>
  </si>
  <si>
    <t>Obilježavanje na terenu i zaštita postojećih vodovodnih instalacija od oštećenja pri izvođenju radova uz obavezan nadzor stručnih službi nadležnih institucija.</t>
  </si>
  <si>
    <t>1.9.</t>
  </si>
  <si>
    <t>Obilježavanje na terenu i zaštita postojećih kanalizacijskih instalacija od oštećenja pri izvođenju radova uz obavezan nadzor stručnih službi nadležnih institucija.</t>
  </si>
  <si>
    <t>1.10.</t>
  </si>
  <si>
    <t>Obilježavanje na terenu i zaštita postojećih elektroenergetskih instalacija od oštećenja pri izvođenju radova uz obavezan nadzor stručnih službi nadležnih institucija.</t>
  </si>
  <si>
    <t>1.11.</t>
  </si>
  <si>
    <t>Obilježavanje na terenu i zaštita postojećih telekomunikacijskih instalacija od oštećenja pri izvođenju radova uz obavezan nadzor stručnih službi nadležnih institucija.</t>
  </si>
  <si>
    <t>Zaštita kanalizacijske cijevi Ø 300 betonom MB-20 (C16/20), prema detalju iz projekta.</t>
  </si>
  <si>
    <t>Iskop u tlu B kategorije.</t>
  </si>
  <si>
    <t>Ručno planiranje dna iskopa s točnošću ± 3 cm.</t>
  </si>
  <si>
    <t>Izrada obloge i pokrova cijevi sitnozrnim materijalom u slojevima iznad tjemena cijevi sa zbijanjem.</t>
  </si>
  <si>
    <t>Izmještanje elektroenergetskih kabela, prema detalju iz projekta.</t>
  </si>
  <si>
    <t>Zaštita PVC cijevi betonom MB-20 (C16/20).</t>
  </si>
  <si>
    <t xml:space="preserve">Nabava i ugradnja PVC cijevi Ø 150, prema projektu. </t>
  </si>
  <si>
    <t>Postavljanje PVC traka upozorenja.</t>
  </si>
  <si>
    <t>Strojni iskop rova za izvedbu armirano-betonskih kanala i okana, odn. za polaganje cijevi oborinske kanalizacije u materijalu A, B i C kategorije s odlaganjem na dohvat krana, te utovarom i prijevozom na deponiju udaljenosti do 5 km.</t>
  </si>
  <si>
    <t>02.09.02.001</t>
  </si>
  <si>
    <t>Rad obuhvaća ručno planiranje dna iskopa sa točnošću ± 3 cm prema projektu. Neravnine poravnati zasjecanjem viška, te prebacivanjem lopatom popuniti mjesta s manjkom materijala.</t>
  </si>
  <si>
    <t>02.06.06.003</t>
  </si>
  <si>
    <t>02.09.02.011</t>
  </si>
  <si>
    <t>Rad obuhvaća nabavu materijala, te kombinirano strojno - ručno ubacivanje, razastiranje, planiranje i zbijanje posteljice.</t>
  </si>
  <si>
    <t>02.09.02.021</t>
  </si>
  <si>
    <t>Rad obuhvaća nabavu materijala, te kombinirano strojno - ručno ubacivanje, razastiranje, planiranje materijala u sloju do 30 cm iznad tjemena cijevi sa zbijanjem.</t>
  </si>
  <si>
    <t>Strojna izrada nasipa od kamenog materijala sa deponije, sa valjanjem u slojevima 30 – 50 cm do potrebne zbijenosti.</t>
  </si>
  <si>
    <t>Rad obuhvaća utovar, prijevoz sa deponije udaljene do 10 km, istovar, razastiranje, te planiranje materijala u nasipu s formiranjem nagiba i dimenzija prema projektu, kao i zbijanje valjcima do potrebne zbijenosti.</t>
  </si>
  <si>
    <t xml:space="preserve">Izrada podložnog betona MB-20 (C16/20) debljine 5 cm koji služi kao podloga za izradu armirano–betonskih zatvorenih kanala i armirano–betonskih  okana. </t>
  </si>
  <si>
    <t>06.01.15.001</t>
  </si>
  <si>
    <t>06.01.16.001</t>
  </si>
  <si>
    <t>Izrada armirano-betonskih okana TIP A, betonom MB 30 (C 25/30). Tlocrtne svijetle dimenzije okana su 160 x 180 cm. Debljina donje ploče i zidova je 25 cm, debljina gornje ploče je 20 cm. Okna se izvode u svemu prema projektu.</t>
  </si>
  <si>
    <t>Izrada armirano-betonskih okana TIP B, betonom MB 30 (C 25/30). Tlocrtne svijetle dimenzije okana su 120 x 120 cm. Debljina donje ploče i zidova je 25 cm, debljina gornje ploče je 20 cm. Okna se izvode u svemu prema projektu.</t>
  </si>
  <si>
    <t>Izrada armirano-betonskog zida betonom MB-30 (C 25/30). Zid se izvodi na mjestima porušenih zidova tijekom izgradnje objekata regulacije vodotoka. Dimenzije temeljne stope 75 x 30 cm. Maksimalna visina zida je 200 cm. Prema stanju na terenu pojedini zidovi se naknadno oblažu oblogom od poluobrađenog lomljenog kamena.</t>
  </si>
  <si>
    <t>Izrada zida od lomljenog kamena u betonu MB-30 (C 25/30). Zid se izvodi na mjestima porušenih suhozidova tijekom izgradnje objekata regulacije vodotoka. Dimenzije temeljne stope 50 x 30 cm.</t>
  </si>
  <si>
    <t>Rad obuhvaća nabavu i prijevoz betona i lomljenog kamena, djelomičnu obradu kamena špicom i čekićem,  slaganje kamena, te ručnu ugradnju betona, obradu lica zida i reški</t>
  </si>
  <si>
    <t>Zid - kamen u betonu.</t>
  </si>
  <si>
    <t>Dvostrana oplata.</t>
  </si>
  <si>
    <t>Oplata ploče.</t>
  </si>
  <si>
    <t xml:space="preserve">Nanošenje trajno-elastičnog kita na dilatacionim reškama armirano-betonskih  kanala s unutrašnje strane zidova i  gornje ploče. </t>
  </si>
  <si>
    <t>Cijev duljine 25 cm.</t>
  </si>
  <si>
    <t xml:space="preserve">Strojno postavljanje kamenih blokova postojeće obale na njihovo mjesto. </t>
  </si>
  <si>
    <t xml:space="preserve">Rad obuhvaća dopremu blokova sa privremene deponije udaljenosti do 5 km i njihovu obradu ako je potrebna, te ugradnju na označena mjesta. </t>
  </si>
  <si>
    <t>Rad se mjeri po kom ugrađenog kamenog bloka.</t>
  </si>
  <si>
    <t>Izrada popločanja obale kamenim pločama debljine 6 cm u cementnom mortu iznad gornje ploče armirano-betonskog zatvorenog kanala - rekonstrukcija obale. Kamene ploče se postavljaju na izljevu armirano-betonskog kanala u more, u svemu prema projektu. Kamene ploče se obrađuju na način da svojim izgledom ne odstupaju od izgleda postojećih kamenih blokova, odn. kamenih ploča ugrađenih u obalu.</t>
  </si>
  <si>
    <t xml:space="preserve">Nabava i postava kamenog cestovnog rubnjaka dimenzija 20 x 25 cm - rekonstrukcija nogostupa. </t>
  </si>
  <si>
    <t>Rad uključuje i izvedbu betonskog temelja dimenzija 40 x 35 cm, betonom MB-20 (C16/20).</t>
  </si>
  <si>
    <t>Kameni rubnjak.</t>
  </si>
  <si>
    <t xml:space="preserve">Rad se mjeri po m' izvedenog rubnjaka. </t>
  </si>
  <si>
    <t>Betonski temelj rubnjaka.</t>
  </si>
  <si>
    <t>MONTAŽERSKI RADOVI RADOVI</t>
  </si>
  <si>
    <t>MONTAŽERSKI RADOVI UKUPNO:</t>
  </si>
  <si>
    <t>Nabava, spuštanje u rov i montaža kanalizacijskih cijevi od centrifugalnog poliestera, SN 5000, PN 1.</t>
  </si>
  <si>
    <t>Rad se mjeri po m' položene cijevi.</t>
  </si>
  <si>
    <t>Cijev profila DN 1000 mm.</t>
  </si>
  <si>
    <t>10.03.02.002</t>
  </si>
  <si>
    <t>Nabava i ugradnja  ljevano-željeznog poklopca revizionog okna dimenzija otvora 60 x 60 cm nosivosti 250 kN.</t>
  </si>
  <si>
    <t>Rad se mjeri i obračunava po kom ugrađenog poklopca.</t>
  </si>
  <si>
    <t>10.03.04.001</t>
  </si>
  <si>
    <t>Nabava, doprema i ugradnja lijevano-željeznih stupaljki za silaz u natkriveni dio kanala, odn. okno na razmaku od 30 cm.</t>
  </si>
  <si>
    <t>Rad se mjeri i obračunava po kom ugrađene stupaljke.</t>
  </si>
  <si>
    <t>9.</t>
  </si>
  <si>
    <t>MONTAŽERSKI RADOVI</t>
  </si>
  <si>
    <t>Izrada podloge za cijevi - posteljice od sitnozrnog materijala sa zbijanjem. Debljina sloja je 10 cm.</t>
  </si>
  <si>
    <t>02.06.30.023</t>
  </si>
  <si>
    <t>Strojni utovar i odvoz viška materijala iz iskopa na deponiju udaljenu do 15 km. Količina iskopa je obračunata u sraslom stanju. Jedinična cijena treba obuhvatiti troškove vezane za povećanje zapremine iskopanog materijala u rastresitom stanju, te sve potrebne takse za deponiju.</t>
  </si>
  <si>
    <t>02.06.20.001</t>
  </si>
  <si>
    <t>Utovar i odvoz materijala A ktg</t>
  </si>
  <si>
    <t>02.06.20.002</t>
  </si>
  <si>
    <t>Utovar i odvoz materijala B ktg</t>
  </si>
  <si>
    <t>02.06.20.003</t>
  </si>
  <si>
    <t>Utovar i odvoz materijala C ktg</t>
  </si>
  <si>
    <t>Obračun po m3 utovarenog, prevezenog i istovarenog materijala (u sraslom stanju).</t>
  </si>
  <si>
    <t>m3</t>
  </si>
  <si>
    <t>Nasip od materijala C ktg</t>
  </si>
  <si>
    <t>Izrada zatvorenog armirano-betonskog kanala pravokutnog poprečnog presjeka, svijetle širine 200 cm i visine zidova 80 cm, betonom MB-30 (C 25/30). Debljina zidova, donje i gornje ploče je 30 cm</t>
  </si>
  <si>
    <t xml:space="preserve">Nabava i doprema betona, te izrada kanala linijske odvodnje u svemu prema nacrtima od uvibriranog vodonepropusnog betona C35/45. Stavka uključuje nabavu i dopremu betona, oplate i armature, postavljanje oplate i armature, ugradbu betona u postavljenu oplatu, vibriranje, skidanje oplate, izradu otvora te njegovanje betona. Dno, stijenke, ploča te ulazi u okna su armirani u skladu s nacrtima armature. U cijenu je potrebno uključiti sav potreban materijal i rad, te crpljenje vode iz rova zbog osiguranja potrebne kakvoće betona. </t>
  </si>
  <si>
    <t>Obračun se vrši po m3.</t>
  </si>
  <si>
    <t>06.01.02.003</t>
  </si>
  <si>
    <t>Iskop postojećeg cjevovoda na lokacijama koje se nalaze izvan korita bujice</t>
  </si>
  <si>
    <t>Strojno rušenje i uklanjanje kolničke konstrukcije s utovarom</t>
  </si>
  <si>
    <t>01.02.07.001</t>
  </si>
  <si>
    <t>PEHD cijev duljine 6 m</t>
  </si>
  <si>
    <t>Rad se mjeri i obračunava po m' cijevi</t>
  </si>
  <si>
    <t>m</t>
  </si>
  <si>
    <t>15.03.01.023</t>
  </si>
  <si>
    <t>Rad se mjeri i obračunava po kom ugrađenog okna</t>
  </si>
  <si>
    <t>Izgradnja AB korita za zaštitu cjevovoda fekalne kanalizacije na visinama ispod +0.7 m.n.m.</t>
  </si>
  <si>
    <t>Izrada zatvorenog armirano-betonskog kanala pravokutnog poprečnog presjeka, svijetle širine 80 cm i visine zidova 70 cm, betonom MB-30 (C 25/30). Debljina zidova, donje i gornje ploče je 15 cm</t>
  </si>
  <si>
    <t>Dobava i postavljanje armature u AB korito za zaštitu cjevovoda fekalne kanalizacije</t>
  </si>
  <si>
    <t xml:space="preserve">Nabava, doprema i izrada obloge PVC cijevi DN 400 mm betonom C 25/30. U stavku je uključen sav rad i materijal, potreban za sigurno izvršenje stavke. </t>
  </si>
  <si>
    <t>8.1.</t>
  </si>
  <si>
    <t>8.2.</t>
  </si>
  <si>
    <t>01.02.08.008</t>
  </si>
  <si>
    <t>06.01.11.001</t>
  </si>
  <si>
    <t>1.6.</t>
  </si>
  <si>
    <t>1.7.</t>
  </si>
  <si>
    <t>06.01.03.004</t>
  </si>
  <si>
    <t>Cijev duljine 30 cm.</t>
  </si>
  <si>
    <t>Ugradnja procijednica - barbakana na zidovima armirano-betonskih kanala i okana od PVC cijevi promjera 75 mm i postavljanje filter plastice (geotekstil 300 g/m2) na otvor procijednica. Barbakane se postavljaju na određenoj visini od dna kanala i na međusobnom razmaku od 1,0 m. Filter plastica je dimenzija 35 x 35 cm.</t>
  </si>
  <si>
    <t>02.11.02.001</t>
  </si>
  <si>
    <t>Obračun po m ugrađene cijevi.</t>
  </si>
  <si>
    <t>Stavkom je obuhvaćena dobava, rezanje  i ugradnja cijevi i geotekstila.</t>
  </si>
  <si>
    <t>03.06.03.001</t>
  </si>
  <si>
    <t>10.01.03.001</t>
  </si>
  <si>
    <t>2.3.</t>
  </si>
  <si>
    <t>2.4.</t>
  </si>
  <si>
    <t>7.Troškovnik radova</t>
  </si>
  <si>
    <t>3.4.</t>
  </si>
  <si>
    <t>3.4.2.</t>
  </si>
  <si>
    <t>3.5.</t>
  </si>
  <si>
    <t>3.8.</t>
  </si>
  <si>
    <t>3.9.</t>
  </si>
  <si>
    <t>3.10.1.</t>
  </si>
  <si>
    <t>3.10.2.</t>
  </si>
  <si>
    <t>5.4.</t>
  </si>
  <si>
    <t>5.5.</t>
  </si>
  <si>
    <t>5.6.</t>
  </si>
  <si>
    <t>7.1. Radovi na regulaciji vodotoka</t>
  </si>
  <si>
    <t>B 500 B (MA 500/560)</t>
  </si>
  <si>
    <t>B 500 B (RA 400/500)</t>
  </si>
  <si>
    <t>NEPREDVIĐENI RADOVI (10%)</t>
  </si>
  <si>
    <t>15.03.02.007</t>
  </si>
  <si>
    <t>Nabava, doprema i montaža orebrenih PP okana kućnih priključaka unutarnjeg profila DN315 mm s podnom pločom. U dnu okna je izvedena odgovarajuća kineta, kao i priključak dovodne i odvodne cijevi. Spajanje priključka na revizijsko okno DN 600 se izvodi pomoću el.bušilice i krunske pile na tijelu okna preko "in situ" spojnice DN 160 mm. U cijenu je potrebno uključiti fazonske komade i brtve.</t>
  </si>
  <si>
    <t xml:space="preserve">Obračun po komadu  PP  okna, prema tablici izvedbenih podataka. </t>
  </si>
  <si>
    <t>Nabava, transport, raznašanje duž rova, spuštanje u rov i montaža PP korugiranih cijevi za fekalnu kanalizaciju, profila DN/OD 160 (Du/Dv=139/160) , SN 8, dužine 6 m. U cijenu uključiti i spojni materijal.</t>
  </si>
  <si>
    <t>Obračun po m' cijevi.</t>
  </si>
  <si>
    <t xml:space="preserve"> - kućni priključci</t>
  </si>
  <si>
    <t xml:space="preserve">Građevinski radovi na izradi novih vodovodnih priključaka. Radovi uključuju štemanje šlica 20 x 20 cm i štemanje za okno vodomjera u ogradnom zidu 40 x 60 cm dubine 20 cm. </t>
  </si>
  <si>
    <t>Obračun po komadu priključka.</t>
  </si>
  <si>
    <t xml:space="preserve">Obračun po komadu poklopca. </t>
  </si>
  <si>
    <t>Obračun po komadu ljevanoželjezne ovalne kape.</t>
  </si>
  <si>
    <t>Radovi na vodovodnim priključcima</t>
  </si>
  <si>
    <t>Radovi na kanalizacijskim priključcima</t>
  </si>
  <si>
    <t>Izrada tucaničke podloge ispod donje ploče armirano-betonskog kanala i gornjeg asfaltnog sloja. Tucanik dobro uvaljati da naknadno ne dođe do ulegnuća istog. Debljina sloja je 10, odn. 15 cm, u svemu prema projektu.</t>
  </si>
  <si>
    <t xml:space="preserve">Izrada zatvorenog armirano-betonskog kanala pravokutnog poprečnog presjeka, svijetle širine 120 cm i visine zidova 120 cm, betonom MB-30 (C 25/30). Debljina zidova i donje ploče je 25 cm, debljina gornje ploče je 25 cm. </t>
  </si>
  <si>
    <t>Nabava, doprema i ugradnja bitumeniziranog nosivog sloja kolnika, asfaltbetonskom mješavinom AC 32 base (BIT 50/70)AG6 M4, debljine 8 cm u uvaljanom stanju. Stavka obuhvaća i ugradnju bitumeniziranog nosivog sloja kolnika za potrebe izrade uklopa na Bušićevu ulicu.</t>
  </si>
  <si>
    <r>
      <t>Obračun se vrši po m</t>
    </r>
    <r>
      <rPr>
        <vertAlign val="superscript"/>
        <sz val="10"/>
        <rFont val="Arial"/>
        <family val="2"/>
        <charset val="238"/>
      </rPr>
      <t>2</t>
    </r>
    <r>
      <rPr>
        <sz val="10"/>
        <rFont val="Arial"/>
        <family val="2"/>
        <charset val="238"/>
      </rPr>
      <t xml:space="preserve"> izvedenog sloja u uvaljanom stanju.</t>
    </r>
  </si>
  <si>
    <t>Nabava, doprema i ugradnja habajućeg sloja od  asfaltbetona AC11 surf (BIT 50/70) AG3 M4, debljine 5 cm u uvaljanom stanju. Stavka obuhvaća i ugradnju habajućeg nosivog sloja kolnika za potrebe izrade uklopa sa Bušićevom ulicom.</t>
  </si>
  <si>
    <t>7.2.</t>
  </si>
  <si>
    <t>15.09.01.051.</t>
  </si>
  <si>
    <t>Ugradnja betonskih gotovih tipskih kontrolnih okana DN 1500 mm do dubine 2 m</t>
  </si>
  <si>
    <t>Nabava betonskih (ili armirano-betonskih) gotovih tipskih kontrolnih okana DN 1500 mm</t>
  </si>
  <si>
    <t>15.09.01.057.</t>
  </si>
  <si>
    <t xml:space="preserve">Ugradnja poklopaca sa okvirom u ogradne zidove za vodovodne priključke. U jediničnu cijenu uračunati manje popratne zidarske radove. </t>
  </si>
  <si>
    <t>06.01.01.003</t>
  </si>
  <si>
    <t>Obračun se vrši po m3 ugrađene ploče</t>
  </si>
  <si>
    <t>3.4.1.</t>
  </si>
  <si>
    <t>3.5.1.</t>
  </si>
  <si>
    <t>3.5.2.</t>
  </si>
  <si>
    <t>3.6.</t>
  </si>
  <si>
    <t>5.6.1.</t>
  </si>
  <si>
    <t>5.6.2.</t>
  </si>
  <si>
    <t>7.1.</t>
  </si>
  <si>
    <t>DN 1000</t>
  </si>
  <si>
    <t xml:space="preserve"> - nazivna nosivosti 400 kN</t>
  </si>
  <si>
    <t>Polaganje i spajanje (zavarivanjem) PEHD kanalizacijskih PEHD cijevi DN 355, Du=327,8, Dv= 355, PN 6.3, PE100</t>
  </si>
  <si>
    <t>1.12.</t>
  </si>
  <si>
    <t>1.13.</t>
  </si>
  <si>
    <t>1.13.1.</t>
  </si>
  <si>
    <t>1.13.2.</t>
  </si>
  <si>
    <t>1.13.3</t>
  </si>
  <si>
    <t>1.13.4.</t>
  </si>
  <si>
    <t>3.11.</t>
  </si>
  <si>
    <t>3.4.3.</t>
  </si>
  <si>
    <t>3.5.3.</t>
  </si>
  <si>
    <t>3.6.1.</t>
  </si>
  <si>
    <t>3.6.2.</t>
  </si>
  <si>
    <t>3.7.1.</t>
  </si>
  <si>
    <t>3.7.2.</t>
  </si>
  <si>
    <t>3.11.1.</t>
  </si>
  <si>
    <t>3.11.2.</t>
  </si>
  <si>
    <t>3.12.</t>
  </si>
  <si>
    <t>3.13.</t>
  </si>
  <si>
    <t>3.14.</t>
  </si>
  <si>
    <t>3.14.1.</t>
  </si>
  <si>
    <t>3.14.2.</t>
  </si>
  <si>
    <t>3.15.</t>
  </si>
  <si>
    <t>3.15.1.</t>
  </si>
  <si>
    <t>3.15.2.</t>
  </si>
  <si>
    <t>3.15.3.</t>
  </si>
  <si>
    <t>3.16.</t>
  </si>
  <si>
    <t>3.16.1.</t>
  </si>
  <si>
    <t>3.16.2.</t>
  </si>
  <si>
    <t>6.2.</t>
  </si>
  <si>
    <t>6.3.</t>
  </si>
  <si>
    <t>6.4.</t>
  </si>
  <si>
    <t>6.5.</t>
  </si>
  <si>
    <t>6.6.</t>
  </si>
  <si>
    <t>6.7.</t>
  </si>
  <si>
    <t>6.8.</t>
  </si>
  <si>
    <t>6.9.</t>
  </si>
  <si>
    <t>6.10.</t>
  </si>
  <si>
    <t>6.11.</t>
  </si>
  <si>
    <t>6.12.</t>
  </si>
  <si>
    <t>6.13.</t>
  </si>
  <si>
    <t>6.14.</t>
  </si>
  <si>
    <t>02.07.03.002</t>
  </si>
  <si>
    <t>Izvedba stabilizacije uljeva bujice u more krupnim lomljenim kamenom minimalnog promjera 50 cm. Obloga se izvodi u duljini od 3,10 m, u nagibu 1,20%.</t>
  </si>
  <si>
    <t>2.8.</t>
  </si>
  <si>
    <t>OSTALI RADOVI</t>
  </si>
  <si>
    <t>9.1.</t>
  </si>
  <si>
    <t xml:space="preserve">Izrada snimka izvedenog stanja. </t>
  </si>
  <si>
    <t>Izrada izvedebenog projekta.</t>
  </si>
  <si>
    <t>Obračun po komadu.</t>
  </si>
  <si>
    <t>9.2.</t>
  </si>
  <si>
    <t>9.3.</t>
  </si>
  <si>
    <t>OSTALI RADOVI UKUPNO:</t>
  </si>
  <si>
    <t>Projektantski nadzor</t>
  </si>
  <si>
    <t>Rad obuhvaća dolazak projektanta na teren, obilazak gradilišta, razradu i pojašnjenje projektiranih rješenja te dopunu ili prilagodbu pojednih tehničkih rješenja zbog nepredviđenih okolnosti na terenu. Stavkom su  obuhvaćeni troškovi prijevoza, rada projektanta i uredskog materijala za izradu dopuna ili prilagodbi.</t>
  </si>
  <si>
    <t>Obračun po broju izlazaka na teren, a na temelju poziva nadzora i/ili izvođača radova.</t>
  </si>
  <si>
    <t>10.</t>
  </si>
  <si>
    <r>
      <t>Obračun po m</t>
    </r>
    <r>
      <rPr>
        <vertAlign val="superscript"/>
        <sz val="12"/>
        <rFont val="Arial"/>
        <family val="2"/>
        <charset val="238"/>
      </rPr>
      <t>3</t>
    </r>
    <r>
      <rPr>
        <sz val="12"/>
        <rFont val="Arial"/>
        <family val="2"/>
        <charset val="238"/>
      </rPr>
      <t>.</t>
    </r>
  </si>
  <si>
    <t>6.15.</t>
  </si>
  <si>
    <t xml:space="preserve">Nabava, doprema i izrada podložnog betona C16/20 za izmještanje vodovodnih cijevi. U stavku je uključen sav rad i materijal, potreban za sigurno izvršenje stavke. </t>
  </si>
  <si>
    <t xml:space="preserve">Nabava, doprema i izrada podložnog betona C16/20 za izmještanje kanalizacijskih cijevi. U stavku je uključen sav rad i materijal, potreban za sigurno izvršenje stavke. </t>
  </si>
  <si>
    <t>Nabava novih vodovodnih PEHD cijevi DN 200, Du=176,2, Dv= 200, PN 6, PE100</t>
  </si>
  <si>
    <t>Nabava novih kanalizacijskih PEHD cijevi DN 355, Du=327,8, Dv= 355, PN 6.3, PE100</t>
  </si>
  <si>
    <t>Polaganje i spajanje (zavarivanjem) PEHD vodovodnih cijevi DN 200, Du=176,2, Dv= 200, PN 6, PE100</t>
  </si>
  <si>
    <t xml:space="preserve">Izrada i montaža armirano - betonskog rasteretnog prstena vodovodnih  revizijskih okana. U stavku je uključena nabava, doprema i ugradnja betona, armature i oplate. </t>
  </si>
  <si>
    <t xml:space="preserve">Izrada i montaža armirano - betonskog rasteretnog prstena kanalizacijskih  revizijskih okana. U stavku je uključena nabava, doprema i ugradnja betona, armature i oplate. </t>
  </si>
  <si>
    <t>Nabava, doprema i postavljanje tipskih lijevanoželjeznih poklopaca vodovodnih revizijskih okana dimenzija Ø 600 mm, nazivne nosivosti 40 t. Kvaliteta materijala i radova u svemu prema projektu i važećim propisima. Obračun po komadu kompletno ugrađenog poklopca.</t>
  </si>
  <si>
    <t>Nabava, doprema i postavljanje tipskih lijevanoželjeznih poklopaca kanalizacijskih revizijskih okana dimenzija Ø 600 mm, nazivne nosivosti 40 t. Kvaliteta materijala i radova u svemu prema projektu i važećim propisima. Obračun po komadu kompletno ugrađenog poklopca.</t>
  </si>
  <si>
    <t>1.14.</t>
  </si>
  <si>
    <t>Obračun po kompletu izrađenog elaborata.</t>
  </si>
  <si>
    <t>komp.</t>
  </si>
  <si>
    <t>Izrada elaborata privremene regulacije prometa za vrijeme izvođenja radova. Elaborat mora biti izrađen uz suglasnost nadležne uprave za ceste sukladno Zakonu o cestama, Zakonu o sigurnosti prometa na cestama i Pravilniku o prometnim znakovima, opremi i signalizaciji na cestama.
Elaborat je potrebno izraditi u 1 primjerak.</t>
  </si>
  <si>
    <t>1.15.</t>
  </si>
  <si>
    <t xml:space="preserve">Izrada zaštite rova ab kanala bujice i postojećih temelja okolnih građevina pri prolasku trase kanala kraj TS u km 0+200,00.
Pri izradi zaštite rova potrebno je predvidjeti sve potrebne radove na osiguranju iskopa rova, crpljenje morske, podzemne i/ili nadošle oborinske vode.
</t>
  </si>
  <si>
    <t>Obračun po m' izvedene zaštite rova.</t>
  </si>
  <si>
    <t xml:space="preserve">Strojni iskop rova u tlu sa zaštitom rova te pod utjecajem mora do stacionaže km 0+220,00 za izvedbu AB kanala i AB okana te premosnog (bypass) kolektora mješovite kanalizacije, sve prema projektiranim elementima i geotehničkim elaboratom.
Iskopani materijal koji je prema odluci nadzornog inženjera prikladan za ponovnu upotrebu se odlaže na privremeni deponij te se kasnije koristi za zatrpavanje rova. Odvoz preostalog materijala na trajnu deponiju nakon zatrpavanja rova obračunat je u posebnoj stavci. 
Rad obuhvaća strojni iskop bagerom uz odbacivanje materijala na dohvat krana sa direktnim utovarom u kamion radi prijevoza na trajnu deponiju udaljenosti do 5 km. 
Stavkom je potrebno predvidjeti usporenosti radova zbog arheološkog nadzora radova iskopa od strane nadležnih konzervatorskih službi. </t>
  </si>
  <si>
    <t>2.2.1.</t>
  </si>
  <si>
    <t>2.2.2.</t>
  </si>
  <si>
    <t>2.2.3.</t>
  </si>
  <si>
    <t>2.7.1.</t>
  </si>
  <si>
    <t>2.7.2.</t>
  </si>
  <si>
    <t>2.9.</t>
  </si>
  <si>
    <t>2.9.1.</t>
  </si>
  <si>
    <t>2.9.2.</t>
  </si>
  <si>
    <t>2.9.3.</t>
  </si>
  <si>
    <r>
      <t>Obračun po m</t>
    </r>
    <r>
      <rPr>
        <vertAlign val="superscript"/>
        <sz val="8"/>
        <rFont val="Arial"/>
        <family val="2"/>
        <charset val="238"/>
      </rPr>
      <t>3</t>
    </r>
    <r>
      <rPr>
        <sz val="10"/>
        <rFont val="Arial"/>
        <family val="2"/>
        <charset val="238"/>
      </rPr>
      <t xml:space="preserve"> iskopanog materijala u sraslom stanju.</t>
    </r>
  </si>
  <si>
    <r>
      <t>Rad se mjeri po m</t>
    </r>
    <r>
      <rPr>
        <vertAlign val="superscript"/>
        <sz val="10"/>
        <rFont val="Arial"/>
        <family val="2"/>
        <charset val="238"/>
      </rPr>
      <t>2</t>
    </r>
    <r>
      <rPr>
        <sz val="10"/>
        <rFont val="Arial"/>
        <family val="2"/>
        <charset val="238"/>
      </rPr>
      <t xml:space="preserve"> obrađene površine.</t>
    </r>
  </si>
  <si>
    <r>
      <t>Rad se mjeri i obračunava po m</t>
    </r>
    <r>
      <rPr>
        <vertAlign val="superscript"/>
        <sz val="10"/>
        <rFont val="Arial"/>
        <family val="2"/>
        <charset val="238"/>
      </rPr>
      <t>3</t>
    </r>
    <r>
      <rPr>
        <sz val="10"/>
        <rFont val="Arial"/>
        <family val="2"/>
        <charset val="238"/>
      </rPr>
      <t xml:space="preserve"> porušene kolničke konstrukcije</t>
    </r>
  </si>
  <si>
    <r>
      <t>Rad se mjeri i obračunava po m</t>
    </r>
    <r>
      <rPr>
        <vertAlign val="superscript"/>
        <sz val="10"/>
        <rFont val="Arial"/>
        <family val="2"/>
        <charset val="238"/>
      </rPr>
      <t>3</t>
    </r>
    <r>
      <rPr>
        <sz val="10"/>
        <rFont val="Arial"/>
        <family val="2"/>
        <charset val="238"/>
      </rPr>
      <t xml:space="preserve"> porušenje kolničke konstrukcije</t>
    </r>
  </si>
  <si>
    <r>
      <t>Rad se mjeri po m</t>
    </r>
    <r>
      <rPr>
        <vertAlign val="superscript"/>
        <sz val="10"/>
        <rFont val="Arial"/>
        <family val="2"/>
        <charset val="238"/>
      </rPr>
      <t>3</t>
    </r>
    <r>
      <rPr>
        <sz val="10"/>
        <rFont val="Arial"/>
        <family val="2"/>
        <charset val="238"/>
      </rPr>
      <t xml:space="preserve"> ugrađenog betona.</t>
    </r>
  </si>
  <si>
    <r>
      <t>Obračun po m</t>
    </r>
    <r>
      <rPr>
        <vertAlign val="superscript"/>
        <sz val="10"/>
        <rFont val="Arial"/>
        <family val="2"/>
        <charset val="238"/>
      </rPr>
      <t>3</t>
    </r>
    <r>
      <rPr>
        <sz val="10"/>
        <rFont val="Arial"/>
        <family val="2"/>
        <charset val="238"/>
      </rPr>
      <t>.</t>
    </r>
  </si>
  <si>
    <r>
      <t>m</t>
    </r>
    <r>
      <rPr>
        <vertAlign val="superscript"/>
        <sz val="10"/>
        <rFont val="Arial"/>
        <family val="2"/>
        <charset val="238"/>
      </rPr>
      <t>3</t>
    </r>
    <r>
      <rPr>
        <sz val="10"/>
        <rFont val="Arial"/>
        <family val="2"/>
        <charset val="238"/>
      </rPr>
      <t xml:space="preserve"> </t>
    </r>
  </si>
  <si>
    <r>
      <t>Rad se mjeri i obračunava po m</t>
    </r>
    <r>
      <rPr>
        <vertAlign val="superscript"/>
        <sz val="10"/>
        <rFont val="Arial"/>
        <family val="2"/>
        <charset val="238"/>
      </rPr>
      <t>2</t>
    </r>
    <r>
      <rPr>
        <sz val="10"/>
        <rFont val="Arial"/>
        <family val="2"/>
        <charset val="238"/>
      </rPr>
      <t xml:space="preserve"> isplaniranog dna iskopa.</t>
    </r>
  </si>
  <si>
    <r>
      <t>Rad se mjeri i obračunava po m</t>
    </r>
    <r>
      <rPr>
        <vertAlign val="superscript"/>
        <sz val="10"/>
        <rFont val="Arial"/>
        <family val="2"/>
        <charset val="238"/>
      </rPr>
      <t>3</t>
    </r>
    <r>
      <rPr>
        <sz val="10"/>
        <rFont val="Arial"/>
        <family val="2"/>
        <charset val="238"/>
      </rPr>
      <t xml:space="preserve"> ugrađenog materijala.</t>
    </r>
  </si>
  <si>
    <r>
      <t>Obračun po m</t>
    </r>
    <r>
      <rPr>
        <vertAlign val="superscript"/>
        <sz val="10"/>
        <rFont val="Arial"/>
        <family val="2"/>
        <charset val="238"/>
      </rPr>
      <t>3</t>
    </r>
    <r>
      <rPr>
        <sz val="10"/>
        <rFont val="Arial"/>
        <family val="2"/>
        <charset val="238"/>
      </rPr>
      <t xml:space="preserve">. </t>
    </r>
  </si>
  <si>
    <r>
      <t>m</t>
    </r>
    <r>
      <rPr>
        <vertAlign val="superscript"/>
        <sz val="9"/>
        <rFont val="Arial"/>
        <family val="2"/>
        <charset val="238"/>
      </rPr>
      <t>3</t>
    </r>
  </si>
  <si>
    <r>
      <t>Rad se mjeri i obračunava po m</t>
    </r>
    <r>
      <rPr>
        <vertAlign val="superscript"/>
        <sz val="10"/>
        <rFont val="Arial"/>
        <family val="2"/>
        <charset val="238"/>
      </rPr>
      <t>3</t>
    </r>
    <r>
      <rPr>
        <sz val="10"/>
        <rFont val="Arial"/>
        <family val="2"/>
        <charset val="238"/>
      </rPr>
      <t xml:space="preserve"> izvedenog betona.</t>
    </r>
  </si>
  <si>
    <r>
      <t>Rad se mjeri i obračunava po m</t>
    </r>
    <r>
      <rPr>
        <vertAlign val="superscript"/>
        <sz val="10"/>
        <rFont val="Arial"/>
        <family val="2"/>
        <charset val="238"/>
      </rPr>
      <t>3</t>
    </r>
    <r>
      <rPr>
        <sz val="10"/>
        <rFont val="Arial"/>
        <family val="2"/>
        <charset val="238"/>
      </rPr>
      <t xml:space="preserve"> ugrađenog betona.</t>
    </r>
  </si>
  <si>
    <r>
      <t>Rad se mjeri i obračunava po m</t>
    </r>
    <r>
      <rPr>
        <vertAlign val="superscript"/>
        <sz val="10"/>
        <rFont val="Arial"/>
        <family val="2"/>
        <charset val="238"/>
      </rPr>
      <t>3</t>
    </r>
    <r>
      <rPr>
        <sz val="10"/>
        <rFont val="Arial"/>
        <family val="2"/>
        <charset val="238"/>
      </rPr>
      <t>.</t>
    </r>
  </si>
  <si>
    <r>
      <t>Rad se mjeri i obračunava po m</t>
    </r>
    <r>
      <rPr>
        <vertAlign val="superscript"/>
        <sz val="10"/>
        <rFont val="Arial"/>
        <family val="2"/>
        <charset val="238"/>
      </rPr>
      <t>2</t>
    </r>
    <r>
      <rPr>
        <sz val="10"/>
        <rFont val="Arial"/>
        <family val="2"/>
        <charset val="238"/>
      </rPr>
      <t xml:space="preserve"> izvedene oplate.</t>
    </r>
  </si>
  <si>
    <r>
      <t>Rad se mjeri i obračunava po m</t>
    </r>
    <r>
      <rPr>
        <vertAlign val="superscript"/>
        <sz val="10"/>
        <rFont val="Arial"/>
        <family val="2"/>
        <charset val="238"/>
      </rPr>
      <t>2</t>
    </r>
    <r>
      <rPr>
        <sz val="10"/>
        <rFont val="Arial"/>
        <family val="2"/>
        <charset val="238"/>
      </rPr>
      <t xml:space="preserve"> obrađene površine.</t>
    </r>
  </si>
  <si>
    <r>
      <t>Rad se mjeri po m</t>
    </r>
    <r>
      <rPr>
        <vertAlign val="superscript"/>
        <sz val="10"/>
        <rFont val="Arial"/>
        <family val="2"/>
        <charset val="238"/>
      </rPr>
      <t>3</t>
    </r>
    <r>
      <rPr>
        <sz val="10"/>
        <rFont val="Arial"/>
        <family val="2"/>
        <charset val="238"/>
      </rPr>
      <t xml:space="preserve"> izvedenog temelja.</t>
    </r>
  </si>
  <si>
    <t xml:space="preserve">Nabava, doprema i postavljanje revizijskih polipropilenskih ili polietilenskih korugiranih okana promjera DN1000 s integriranim polipropilenskim penjalicama i ugrađenim naglavcima na mjestima priključka. Okno se postavlja na pješčanu podlogu debljine 15 cm. Okno pokriti armirano-betonskim rasteretnim prstenom s otvorom f 60 cm, na AB temeljnoj ploči, obje izvedene od betona C25/30, armirane MAG 500/560 Q-503. U cijenu je uračunata nabava, doprema i ugradnja tipskih revizionih okana. Obračun po komadu ugrađenog okna.  </t>
  </si>
  <si>
    <r>
      <t>Obračun se vrši po m</t>
    </r>
    <r>
      <rPr>
        <vertAlign val="superscript"/>
        <sz val="10"/>
        <rFont val="Arial"/>
        <family val="2"/>
        <charset val="238"/>
      </rPr>
      <t>2</t>
    </r>
    <r>
      <rPr>
        <sz val="10"/>
        <rFont val="Arial"/>
        <family val="2"/>
        <charset val="238"/>
      </rPr>
      <t xml:space="preserve"> izvedenog sloja u uvaljanom stanju.</t>
    </r>
  </si>
  <si>
    <t xml:space="preserve">Postava ljevanoželjeznih ovalnih kapa za vodovodne priključke na novu niveletu prometnice. U jediničnu cijenu uračunati manje popratne zidarske radove. </t>
  </si>
  <si>
    <r>
      <t>Obračun se vrši po m</t>
    </r>
    <r>
      <rPr>
        <vertAlign val="superscript"/>
        <sz val="10"/>
        <rFont val="Arial"/>
        <family val="2"/>
        <charset val="238"/>
      </rPr>
      <t>3</t>
    </r>
    <r>
      <rPr>
        <sz val="1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</si>
</sst>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
    <numFmt numFmtId="165" formatCode="0.0"/>
  </numFmts>
  <fonts count="28" x14ac:knownFonts="1">
    <font>
      <sz val="10"/>
      <name val="Arial"/>
      <family val="2"/>
      <charset val="238"/>
    </font>
    <font>
      <sz val="8"/>
      <name val="Arial"/>
      <family val="2"/>
      <charset val="238"/>
    </font>
    <font>
      <sz val="10"/>
      <name val="Arial"/>
      <family val="2"/>
      <charset val="238"/>
    </font>
    <font>
      <vertAlign val="superscript"/>
      <sz val="10"/>
      <name val="Arial"/>
      <family val="2"/>
      <charset val="238"/>
    </font>
    <font>
      <sz val="16"/>
      <name val="Arial"/>
      <family val="2"/>
      <charset val="238"/>
    </font>
    <font>
      <sz val="12"/>
      <name val="Arial"/>
      <family val="2"/>
      <charset val="238"/>
    </font>
    <font>
      <b/>
      <sz val="9"/>
      <name val="Arial"/>
      <family val="2"/>
      <charset val="238"/>
    </font>
    <font>
      <b/>
      <sz val="10"/>
      <name val="Arial"/>
      <family val="2"/>
      <charset val="238"/>
    </font>
    <font>
      <b/>
      <sz val="12"/>
      <name val="Arial"/>
      <family val="2"/>
      <charset val="238"/>
    </font>
    <font>
      <sz val="9"/>
      <name val="Arial"/>
      <family val="2"/>
      <charset val="238"/>
    </font>
    <font>
      <sz val="11"/>
      <name val="Arial"/>
      <family val="2"/>
      <charset val="238"/>
    </font>
    <font>
      <b/>
      <sz val="11"/>
      <name val="Arial"/>
      <family val="2"/>
      <charset val="238"/>
    </font>
    <font>
      <b/>
      <sz val="14"/>
      <name val="Arial"/>
      <family val="2"/>
      <charset val="238"/>
    </font>
    <font>
      <sz val="11"/>
      <color indexed="8"/>
      <name val="Calibri"/>
      <family val="2"/>
      <charset val="238"/>
    </font>
    <font>
      <sz val="10"/>
      <name val="Arial"/>
      <family val="2"/>
    </font>
    <font>
      <vertAlign val="superscript"/>
      <sz val="12"/>
      <name val="Arial"/>
      <family val="2"/>
      <charset val="238"/>
    </font>
    <font>
      <sz val="11"/>
      <name val="Arial CE"/>
      <charset val="238"/>
    </font>
    <font>
      <vertAlign val="superscript"/>
      <sz val="8"/>
      <name val="Arial"/>
      <family val="2"/>
      <charset val="238"/>
    </font>
    <font>
      <vertAlign val="superscript"/>
      <sz val="9"/>
      <name val="Arial"/>
      <family val="2"/>
      <charset val="238"/>
    </font>
    <font>
      <sz val="11"/>
      <name val="Arial"/>
      <family val="2"/>
    </font>
    <font>
      <sz val="10"/>
      <name val="Arial Narrow"/>
      <family val="2"/>
      <charset val="238"/>
    </font>
    <font>
      <sz val="12"/>
      <name val="Arial Narrow"/>
      <family val="2"/>
      <charset val="238"/>
    </font>
    <font>
      <b/>
      <sz val="10"/>
      <name val="Arial Narrow"/>
      <family val="2"/>
      <charset val="238"/>
    </font>
    <font>
      <b/>
      <sz val="12"/>
      <name val="Arial Narrow"/>
      <family val="2"/>
      <charset val="238"/>
    </font>
    <font>
      <sz val="11"/>
      <name val="Arial Narrow"/>
      <family val="2"/>
      <charset val="238"/>
    </font>
    <font>
      <sz val="8"/>
      <name val="Arial Narrow"/>
      <family val="2"/>
      <charset val="238"/>
    </font>
    <font>
      <b/>
      <sz val="11"/>
      <name val="Arial Narrow"/>
      <family val="2"/>
      <charset val="238"/>
    </font>
    <font>
      <sz val="9"/>
      <name val="Arial Narrow"/>
      <family val="2"/>
      <charset val="238"/>
    </font>
  </fonts>
  <fills count="3">
    <fill>
      <patternFill patternType="none"/>
    </fill>
    <fill>
      <patternFill patternType="gray125"/>
    </fill>
    <fill>
      <patternFill patternType="solid">
        <fgColor indexed="2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0" fontId="13" fillId="0" borderId="0"/>
    <xf numFmtId="0" fontId="2" fillId="0" borderId="0"/>
    <xf numFmtId="43" fontId="2" fillId="0" borderId="0" applyFont="0" applyFill="0" applyBorder="0" applyAlignment="0" applyProtection="0"/>
    <xf numFmtId="0" fontId="2" fillId="0" borderId="0"/>
    <xf numFmtId="0" fontId="16" fillId="0" borderId="0"/>
  </cellStyleXfs>
  <cellXfs count="224">
    <xf numFmtId="0" fontId="0" fillId="0" borderId="0" xfId="0"/>
    <xf numFmtId="0" fontId="7" fillId="0" borderId="1" xfId="0" applyFont="1" applyBorder="1" applyAlignment="1">
      <alignment wrapText="1"/>
    </xf>
    <xf numFmtId="0" fontId="7" fillId="0" borderId="1" xfId="0" applyFont="1" applyBorder="1" applyAlignment="1">
      <alignment horizontal="center" vertical="center" wrapText="1"/>
    </xf>
    <xf numFmtId="0" fontId="2" fillId="0" borderId="0" xfId="0" applyFont="1" applyFill="1" applyBorder="1" applyAlignment="1">
      <alignment horizontal="center"/>
    </xf>
    <xf numFmtId="0" fontId="4" fillId="0" borderId="0" xfId="0" applyFont="1" applyAlignment="1">
      <alignment horizontal="left"/>
    </xf>
    <xf numFmtId="0" fontId="2" fillId="0" borderId="0" xfId="0" applyFont="1" applyAlignment="1">
      <alignment horizontal="justify"/>
    </xf>
    <xf numFmtId="0" fontId="2" fillId="0" borderId="0" xfId="0" applyFont="1" applyAlignment="1"/>
    <xf numFmtId="4" fontId="2" fillId="0" borderId="0" xfId="0" applyNumberFormat="1" applyFont="1" applyAlignment="1">
      <alignment horizontal="right"/>
    </xf>
    <xf numFmtId="0" fontId="2" fillId="0" borderId="0" xfId="0" applyFont="1"/>
    <xf numFmtId="0" fontId="5" fillId="0" borderId="0" xfId="0" applyFont="1" applyAlignment="1">
      <alignment vertical="center"/>
    </xf>
    <xf numFmtId="0" fontId="2" fillId="0" borderId="1" xfId="0" applyFont="1" applyBorder="1" applyAlignment="1">
      <alignment horizontal="justify"/>
    </xf>
    <xf numFmtId="0" fontId="2" fillId="0" borderId="1" xfId="0" applyFont="1" applyBorder="1" applyAlignment="1"/>
    <xf numFmtId="4" fontId="2" fillId="0" borderId="1" xfId="0" applyNumberFormat="1" applyFont="1" applyBorder="1" applyAlignment="1">
      <alignment horizontal="right"/>
    </xf>
    <xf numFmtId="0" fontId="2" fillId="0" borderId="1" xfId="0" applyFont="1" applyBorder="1"/>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wrapText="1"/>
    </xf>
    <xf numFmtId="0" fontId="8" fillId="0" borderId="1" xfId="0" applyFont="1" applyBorder="1" applyAlignment="1">
      <alignment horizontal="center" vertical="center" wrapText="1"/>
    </xf>
    <xf numFmtId="0" fontId="2" fillId="0" borderId="0" xfId="0" applyFont="1" applyFill="1" applyBorder="1" applyAlignment="1">
      <alignment horizontal="justify"/>
    </xf>
    <xf numFmtId="0" fontId="8" fillId="0" borderId="0" xfId="0" applyFont="1" applyFill="1" applyBorder="1" applyAlignment="1">
      <alignment wrapText="1"/>
    </xf>
    <xf numFmtId="0" fontId="8" fillId="0" borderId="0" xfId="0" applyFont="1" applyFill="1" applyBorder="1" applyAlignment="1">
      <alignment horizontal="center" vertical="center" wrapText="1"/>
    </xf>
    <xf numFmtId="0" fontId="8" fillId="2" borderId="0" xfId="0" applyFont="1" applyFill="1" applyBorder="1" applyAlignment="1">
      <alignment horizontal="center" vertical="top" wrapText="1"/>
    </xf>
    <xf numFmtId="0" fontId="5" fillId="0" borderId="0" xfId="0" applyFont="1" applyFill="1" applyBorder="1" applyAlignment="1">
      <alignment horizontal="right" wrapText="1"/>
    </xf>
    <xf numFmtId="0" fontId="5" fillId="0" borderId="0" xfId="0" applyFont="1" applyFill="1" applyBorder="1" applyAlignment="1">
      <alignment horizontal="right" vertical="top" wrapText="1"/>
    </xf>
    <xf numFmtId="0" fontId="10" fillId="0" borderId="0" xfId="0" applyFont="1" applyAlignment="1">
      <alignment horizontal="justify"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11" fillId="0" borderId="0" xfId="0" applyFont="1" applyFill="1" applyBorder="1" applyAlignment="1">
      <alignment horizontal="justify" vertical="top" wrapText="1"/>
    </xf>
    <xf numFmtId="0" fontId="10" fillId="0" borderId="0" xfId="0" applyFont="1" applyFill="1" applyBorder="1" applyAlignment="1">
      <alignment horizontal="center"/>
    </xf>
    <xf numFmtId="4" fontId="10" fillId="0" borderId="0" xfId="0" applyNumberFormat="1" applyFont="1" applyFill="1" applyBorder="1" applyAlignment="1">
      <alignment horizontal="center"/>
    </xf>
    <xf numFmtId="0" fontId="7" fillId="0" borderId="3" xfId="0" applyFont="1" applyFill="1" applyBorder="1" applyAlignment="1">
      <alignment horizontal="center" vertical="top" wrapText="1"/>
    </xf>
    <xf numFmtId="0" fontId="7" fillId="0" borderId="3" xfId="0" applyFont="1" applyFill="1" applyBorder="1" applyAlignment="1">
      <alignment vertical="top" wrapText="1"/>
    </xf>
    <xf numFmtId="0" fontId="11" fillId="0" borderId="3" xfId="0" applyFont="1" applyFill="1" applyBorder="1" applyAlignment="1">
      <alignment horizontal="justify" vertical="top" wrapText="1"/>
    </xf>
    <xf numFmtId="0" fontId="10" fillId="0" borderId="3" xfId="0" applyFont="1" applyFill="1" applyBorder="1" applyAlignment="1">
      <alignment horizontal="center"/>
    </xf>
    <xf numFmtId="4" fontId="10" fillId="0" borderId="3" xfId="0" applyNumberFormat="1" applyFont="1" applyFill="1" applyBorder="1" applyAlignment="1">
      <alignment horizontal="center"/>
    </xf>
    <xf numFmtId="0" fontId="10" fillId="0" borderId="0" xfId="0" applyFont="1" applyFill="1" applyBorder="1" applyAlignment="1">
      <alignment horizontal="justify" vertical="top" wrapText="1"/>
    </xf>
    <xf numFmtId="0" fontId="11" fillId="2" borderId="0" xfId="0" applyFont="1" applyFill="1" applyBorder="1" applyAlignment="1">
      <alignment horizontal="justify" vertical="top" wrapText="1"/>
    </xf>
    <xf numFmtId="0" fontId="2" fillId="0" borderId="0" xfId="0" applyFont="1" applyAlignment="1">
      <alignment horizontal="center"/>
    </xf>
    <xf numFmtId="0" fontId="11" fillId="0" borderId="3" xfId="0" applyFont="1" applyFill="1" applyBorder="1" applyAlignment="1">
      <alignment horizontal="center" vertical="top" wrapText="1"/>
    </xf>
    <xf numFmtId="0" fontId="11" fillId="0" borderId="0" xfId="0" applyFont="1" applyFill="1" applyBorder="1" applyAlignment="1">
      <alignment horizontal="center" vertical="top" wrapText="1"/>
    </xf>
    <xf numFmtId="0" fontId="2" fillId="0" borderId="0" xfId="0" applyFont="1" applyBorder="1"/>
    <xf numFmtId="0" fontId="10" fillId="0" borderId="0" xfId="0" applyFont="1" applyBorder="1" applyAlignment="1">
      <alignment horizontal="center"/>
    </xf>
    <xf numFmtId="4" fontId="10" fillId="0" borderId="0" xfId="0" applyNumberFormat="1" applyFont="1" applyBorder="1" applyAlignment="1">
      <alignment horizontal="right"/>
    </xf>
    <xf numFmtId="0" fontId="11" fillId="0" borderId="0" xfId="0" applyFont="1" applyAlignment="1">
      <alignment horizontal="center" vertical="top" wrapText="1"/>
    </xf>
    <xf numFmtId="0" fontId="11" fillId="0" borderId="0" xfId="0" applyFont="1" applyAlignment="1">
      <alignment horizontal="justify" vertical="top" wrapText="1"/>
    </xf>
    <xf numFmtId="4" fontId="10" fillId="0" borderId="1" xfId="0" applyNumberFormat="1" applyFont="1" applyBorder="1" applyAlignment="1">
      <alignment horizontal="right"/>
    </xf>
    <xf numFmtId="0" fontId="10" fillId="0" borderId="1" xfId="0" applyFont="1" applyBorder="1" applyAlignment="1">
      <alignment horizontal="center"/>
    </xf>
    <xf numFmtId="0" fontId="2" fillId="0" borderId="0" xfId="0" applyFont="1" applyBorder="1" applyAlignment="1"/>
    <xf numFmtId="4" fontId="2" fillId="0" borderId="0" xfId="0" applyNumberFormat="1" applyFont="1" applyBorder="1" applyAlignment="1">
      <alignment horizontal="right"/>
    </xf>
    <xf numFmtId="0" fontId="11" fillId="0" borderId="1" xfId="0" applyFont="1" applyBorder="1" applyAlignment="1">
      <alignment horizontal="center"/>
    </xf>
    <xf numFmtId="0" fontId="11" fillId="0" borderId="1" xfId="0" applyFont="1" applyBorder="1" applyAlignment="1">
      <alignment horizontal="justify" vertical="top" wrapText="1"/>
    </xf>
    <xf numFmtId="0" fontId="11" fillId="0" borderId="0" xfId="0" applyFont="1" applyAlignment="1">
      <alignment horizontal="left" vertical="top" wrapText="1"/>
    </xf>
    <xf numFmtId="0" fontId="10" fillId="0" borderId="1" xfId="0" applyFont="1" applyBorder="1" applyAlignment="1">
      <alignment horizontal="justify" vertical="top" wrapText="1"/>
    </xf>
    <xf numFmtId="0" fontId="2" fillId="0" borderId="1" xfId="0" applyFont="1" applyBorder="1" applyAlignment="1">
      <alignment horizontal="center"/>
    </xf>
    <xf numFmtId="0" fontId="5" fillId="0" borderId="0" xfId="0" applyFont="1" applyAlignment="1">
      <alignment horizontal="left" vertical="center"/>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2"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 xfId="0" applyFont="1" applyFill="1" applyBorder="1" applyAlignment="1">
      <alignment horizontal="left" vertical="top" wrapText="1"/>
    </xf>
    <xf numFmtId="0" fontId="2" fillId="0" borderId="0" xfId="0" applyFont="1" applyAlignment="1">
      <alignment horizontal="left"/>
    </xf>
    <xf numFmtId="0" fontId="11" fillId="0" borderId="1" xfId="0" applyFont="1" applyBorder="1" applyAlignment="1">
      <alignment horizontal="left"/>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Border="1" applyAlignment="1">
      <alignment horizontal="justify" vertical="top" wrapText="1"/>
    </xf>
    <xf numFmtId="0" fontId="10" fillId="0" borderId="0" xfId="0" applyFont="1" applyFill="1" applyBorder="1" applyAlignment="1">
      <alignment horizontal="center" wrapText="1"/>
    </xf>
    <xf numFmtId="0" fontId="2" fillId="0" borderId="0" xfId="0" applyFont="1" applyAlignment="1">
      <alignment wrapText="1"/>
    </xf>
    <xf numFmtId="0" fontId="5" fillId="0" borderId="0" xfId="0" applyFont="1" applyAlignment="1"/>
    <xf numFmtId="4" fontId="5" fillId="0" borderId="0" xfId="0" applyNumberFormat="1" applyFont="1" applyAlignment="1"/>
    <xf numFmtId="4" fontId="7" fillId="0" borderId="2" xfId="0" applyNumberFormat="1" applyFont="1" applyBorder="1" applyAlignment="1">
      <alignment horizontal="center" wrapText="1"/>
    </xf>
    <xf numFmtId="4" fontId="7" fillId="0" borderId="1" xfId="0" applyNumberFormat="1" applyFont="1" applyBorder="1" applyAlignment="1">
      <alignment horizontal="right" wrapText="1"/>
    </xf>
    <xf numFmtId="4" fontId="8" fillId="0" borderId="0" xfId="0" applyNumberFormat="1" applyFont="1" applyFill="1" applyBorder="1" applyAlignment="1">
      <alignment horizontal="right" wrapText="1"/>
    </xf>
    <xf numFmtId="4" fontId="5" fillId="0" borderId="0" xfId="0" applyNumberFormat="1" applyFont="1" applyFill="1" applyBorder="1" applyAlignment="1">
      <alignment horizontal="right" wrapText="1"/>
    </xf>
    <xf numFmtId="0" fontId="11" fillId="0" borderId="0" xfId="0" applyFont="1" applyAlignment="1">
      <alignment horizontal="center" vertical="top" wrapText="1"/>
    </xf>
    <xf numFmtId="0" fontId="2" fillId="0" borderId="0" xfId="0" applyFont="1" applyBorder="1" applyAlignment="1">
      <alignment horizontal="center"/>
    </xf>
    <xf numFmtId="0" fontId="5" fillId="0" borderId="0" xfId="0" applyFont="1" applyAlignment="1">
      <alignment horizontal="left"/>
    </xf>
    <xf numFmtId="0" fontId="8" fillId="0" borderId="0" xfId="0" applyFont="1" applyAlignment="1">
      <alignment horizontal="left"/>
    </xf>
    <xf numFmtId="0" fontId="11" fillId="0" borderId="0" xfId="0" applyFont="1" applyAlignment="1">
      <alignment horizontal="center" vertical="top" wrapText="1"/>
    </xf>
    <xf numFmtId="4" fontId="14" fillId="0" borderId="0" xfId="0" applyNumberFormat="1" applyFont="1" applyFill="1" applyBorder="1" applyAlignment="1">
      <alignment horizontal="center"/>
    </xf>
    <xf numFmtId="2" fontId="14" fillId="0" borderId="0" xfId="0" applyNumberFormat="1" applyFont="1" applyFill="1" applyBorder="1" applyAlignment="1">
      <alignment horizontal="center"/>
    </xf>
    <xf numFmtId="0" fontId="0" fillId="0" borderId="0" xfId="0" applyFont="1" applyFill="1" applyBorder="1" applyAlignment="1">
      <alignment horizontal="left" vertical="top" wrapText="1"/>
    </xf>
    <xf numFmtId="2" fontId="10" fillId="0" borderId="0" xfId="0" applyNumberFormat="1" applyFont="1" applyFill="1" applyBorder="1" applyAlignment="1">
      <alignment horizontal="center"/>
    </xf>
    <xf numFmtId="0" fontId="1" fillId="0" borderId="0" xfId="2" applyFont="1" applyFill="1" applyBorder="1" applyAlignment="1">
      <alignment horizontal="center" vertical="top"/>
    </xf>
    <xf numFmtId="4" fontId="1" fillId="0" borderId="0" xfId="4" applyNumberFormat="1" applyFont="1" applyFill="1" applyBorder="1" applyAlignment="1">
      <alignment horizontal="center" vertical="center" wrapText="1"/>
    </xf>
    <xf numFmtId="4" fontId="1" fillId="0" borderId="0" xfId="3" applyNumberFormat="1" applyFont="1" applyFill="1" applyBorder="1" applyAlignment="1">
      <alignment horizontal="center" vertical="center"/>
    </xf>
    <xf numFmtId="0" fontId="0" fillId="0" borderId="0" xfId="0" applyFont="1" applyFill="1" applyAlignment="1">
      <alignment horizontal="justify" vertical="top" wrapText="1"/>
    </xf>
    <xf numFmtId="0" fontId="1" fillId="0" borderId="0" xfId="5" applyNumberFormat="1" applyFont="1" applyFill="1" applyAlignment="1">
      <alignment horizontal="center" vertical="top"/>
    </xf>
    <xf numFmtId="4" fontId="1" fillId="0" borderId="0" xfId="5" applyNumberFormat="1" applyFont="1" applyFill="1" applyAlignment="1">
      <alignment horizontal="center" vertical="center"/>
    </xf>
    <xf numFmtId="0" fontId="1" fillId="0" borderId="0" xfId="4" applyNumberFormat="1" applyFont="1" applyFill="1" applyBorder="1" applyAlignment="1">
      <alignment horizontal="center" vertical="top" wrapText="1"/>
    </xf>
    <xf numFmtId="0" fontId="0" fillId="0" borderId="0" xfId="0" applyFont="1" applyFill="1" applyBorder="1" applyAlignment="1">
      <alignment horizontal="center"/>
    </xf>
    <xf numFmtId="0" fontId="0" fillId="0" borderId="0" xfId="0" applyFont="1" applyFill="1" applyBorder="1" applyAlignment="1">
      <alignment vertical="top" wrapText="1"/>
    </xf>
    <xf numFmtId="4" fontId="0" fillId="0" borderId="0" xfId="5" applyNumberFormat="1" applyFont="1" applyFill="1" applyAlignment="1">
      <alignment horizontal="center" vertical="center"/>
    </xf>
    <xf numFmtId="4" fontId="0" fillId="0" borderId="0" xfId="3" applyNumberFormat="1" applyFont="1" applyFill="1" applyBorder="1" applyAlignment="1">
      <alignment horizontal="center" vertical="center"/>
    </xf>
    <xf numFmtId="4" fontId="0" fillId="0" borderId="0" xfId="2" applyNumberFormat="1" applyFont="1" applyFill="1" applyBorder="1" applyAlignment="1">
      <alignment horizontal="center" vertical="center"/>
    </xf>
    <xf numFmtId="0" fontId="9" fillId="0" borderId="0" xfId="0" applyFont="1" applyFill="1" applyAlignment="1">
      <alignment horizontal="center" wrapText="1"/>
    </xf>
    <xf numFmtId="0" fontId="9" fillId="0" borderId="0" xfId="0" applyFont="1" applyFill="1" applyBorder="1" applyAlignment="1">
      <alignment horizontal="center"/>
    </xf>
    <xf numFmtId="4" fontId="9" fillId="0" borderId="0" xfId="0" applyNumberFormat="1" applyFont="1" applyFill="1" applyAlignment="1">
      <alignment horizontal="center" wrapText="1"/>
    </xf>
    <xf numFmtId="0" fontId="0" fillId="0" borderId="0" xfId="0"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Font="1" applyFill="1" applyBorder="1" applyAlignment="1">
      <alignment horizontal="justify" vertical="top"/>
    </xf>
    <xf numFmtId="0" fontId="0" fillId="0" borderId="0" xfId="0" applyFont="1" applyFill="1" applyBorder="1" applyAlignment="1">
      <alignment horizontal="center" vertical="top" wrapText="1"/>
    </xf>
    <xf numFmtId="4" fontId="14" fillId="0" borderId="0" xfId="2" applyNumberFormat="1" applyFont="1" applyFill="1" applyBorder="1" applyAlignment="1">
      <alignment horizontal="left" vertical="center" wrapText="1" shrinkToFit="1"/>
    </xf>
    <xf numFmtId="0" fontId="19" fillId="0" borderId="0" xfId="0" applyFont="1" applyFill="1" applyBorder="1" applyAlignment="1">
      <alignment horizontal="center"/>
    </xf>
    <xf numFmtId="4" fontId="14" fillId="0" borderId="0" xfId="2" applyNumberFormat="1" applyFont="1" applyFill="1" applyBorder="1" applyAlignment="1">
      <alignment horizontal="justify" wrapText="1" shrinkToFit="1"/>
    </xf>
    <xf numFmtId="0" fontId="0" fillId="0" borderId="0" xfId="0" applyFont="1" applyFill="1" applyBorder="1" applyAlignment="1">
      <alignment horizontal="justify" vertical="top" wrapText="1"/>
    </xf>
    <xf numFmtId="0" fontId="0" fillId="0" borderId="0" xfId="0" applyFont="1" applyFill="1" applyBorder="1" applyAlignment="1">
      <alignment horizontal="right" wrapText="1"/>
    </xf>
    <xf numFmtId="4" fontId="0" fillId="0" borderId="0" xfId="0" applyNumberFormat="1" applyFont="1" applyFill="1" applyBorder="1" applyAlignment="1">
      <alignment horizontal="right" wrapText="1"/>
    </xf>
    <xf numFmtId="0" fontId="0" fillId="0" borderId="0" xfId="0" applyFont="1" applyFill="1" applyAlignment="1">
      <alignment horizontal="center" wrapText="1"/>
    </xf>
    <xf numFmtId="4" fontId="0" fillId="0" borderId="0" xfId="0" applyNumberFormat="1" applyFont="1" applyFill="1" applyAlignment="1">
      <alignment horizontal="center" wrapText="1"/>
    </xf>
    <xf numFmtId="0" fontId="0" fillId="0" borderId="0" xfId="0" applyFont="1" applyFill="1" applyAlignment="1">
      <alignment horizontal="left" vertical="top" wrapText="1"/>
    </xf>
    <xf numFmtId="0" fontId="0" fillId="0" borderId="0" xfId="0" applyFont="1" applyFill="1" applyAlignment="1">
      <alignment horizontal="right" wrapText="1"/>
    </xf>
    <xf numFmtId="2" fontId="0" fillId="0" borderId="0" xfId="0" applyNumberFormat="1" applyFont="1" applyFill="1" applyAlignment="1">
      <alignment horizontal="center" wrapText="1"/>
    </xf>
    <xf numFmtId="2" fontId="0" fillId="0" borderId="0" xfId="0" applyNumberFormat="1" applyFont="1" applyFill="1" applyAlignment="1">
      <alignment horizontal="right" wrapText="1"/>
    </xf>
    <xf numFmtId="165" fontId="0" fillId="0" borderId="0" xfId="0" applyNumberFormat="1" applyFont="1" applyFill="1" applyAlignment="1">
      <alignment horizontal="center" wrapText="1"/>
    </xf>
    <xf numFmtId="0" fontId="0" fillId="0" borderId="0" xfId="0" applyFont="1" applyFill="1" applyAlignment="1"/>
    <xf numFmtId="0" fontId="0" fillId="0" borderId="0" xfId="0" applyFont="1" applyFill="1" applyAlignment="1">
      <alignment vertical="top" wrapText="1"/>
    </xf>
    <xf numFmtId="0" fontId="0" fillId="0" borderId="0" xfId="0" applyFont="1" applyFill="1"/>
    <xf numFmtId="0" fontId="0" fillId="0" borderId="0" xfId="0" applyFont="1" applyFill="1" applyAlignment="1">
      <alignment horizontal="justify" wrapText="1"/>
    </xf>
    <xf numFmtId="2" fontId="0" fillId="0" borderId="0" xfId="0" applyNumberFormat="1" applyFont="1" applyFill="1" applyAlignment="1"/>
    <xf numFmtId="1" fontId="0" fillId="0" borderId="0" xfId="0" applyNumberFormat="1" applyFont="1" applyFill="1" applyAlignment="1">
      <alignment horizontal="center" wrapText="1"/>
    </xf>
    <xf numFmtId="0" fontId="10" fillId="0" borderId="0" xfId="0" applyFont="1" applyFill="1" applyAlignment="1">
      <alignment horizontal="justify" vertical="top" wrapText="1"/>
    </xf>
    <xf numFmtId="0" fontId="0" fillId="0" borderId="0" xfId="0" applyFont="1" applyFill="1" applyBorder="1" applyAlignment="1">
      <alignment horizontal="center" wrapText="1"/>
    </xf>
    <xf numFmtId="2" fontId="9" fillId="0" borderId="0" xfId="0" applyNumberFormat="1" applyFont="1" applyFill="1" applyAlignment="1">
      <alignment horizontal="center" vertical="top" wrapText="1"/>
    </xf>
    <xf numFmtId="0" fontId="0" fillId="0" borderId="0" xfId="1" applyFont="1" applyFill="1" applyAlignment="1">
      <alignment horizontal="justify" vertical="top" wrapText="1"/>
    </xf>
    <xf numFmtId="0" fontId="9" fillId="0" borderId="0" xfId="0" applyFont="1" applyFill="1" applyAlignment="1">
      <alignment horizontal="center" vertical="top"/>
    </xf>
    <xf numFmtId="0" fontId="0" fillId="0" borderId="0" xfId="0" applyFont="1" applyFill="1" applyAlignment="1">
      <alignment horizontal="center" vertical="top"/>
    </xf>
    <xf numFmtId="0" fontId="3" fillId="0" borderId="0" xfId="0" applyFont="1" applyFill="1" applyAlignment="1">
      <alignment horizontal="center" wrapText="1"/>
    </xf>
    <xf numFmtId="14" fontId="0" fillId="0" borderId="0" xfId="0" applyNumberFormat="1" applyFont="1" applyFill="1" applyAlignment="1">
      <alignment horizontal="left" vertical="top" wrapText="1"/>
    </xf>
    <xf numFmtId="0" fontId="0" fillId="0" borderId="0" xfId="0" applyFont="1" applyFill="1" applyAlignment="1">
      <alignment horizontal="center"/>
    </xf>
    <xf numFmtId="0" fontId="10" fillId="0" borderId="0" xfId="0" applyFont="1" applyFill="1" applyBorder="1" applyAlignment="1">
      <alignment horizontal="left" vertical="top" wrapText="1"/>
    </xf>
    <xf numFmtId="3" fontId="0" fillId="0" borderId="0" xfId="0" applyNumberFormat="1" applyFont="1" applyFill="1" applyAlignment="1">
      <alignment horizontal="center" wrapText="1"/>
    </xf>
    <xf numFmtId="4" fontId="0" fillId="0" borderId="0" xfId="0" applyNumberFormat="1" applyFont="1" applyFill="1" applyAlignment="1">
      <alignment horizontal="center"/>
    </xf>
    <xf numFmtId="0" fontId="10" fillId="0" borderId="0" xfId="0" applyFont="1" applyFill="1" applyAlignment="1">
      <alignment horizontal="center"/>
    </xf>
    <xf numFmtId="4" fontId="10" fillId="0" borderId="0" xfId="0" applyNumberFormat="1" applyFont="1" applyFill="1" applyAlignment="1">
      <alignment horizontal="center"/>
    </xf>
    <xf numFmtId="0" fontId="0" fillId="0" borderId="0" xfId="0" applyFont="1" applyFill="1" applyAlignment="1">
      <alignment horizontal="right" vertical="top" wrapText="1"/>
    </xf>
    <xf numFmtId="0" fontId="0" fillId="0" borderId="0" xfId="0" applyFont="1" applyFill="1" applyBorder="1" applyAlignment="1">
      <alignment horizontal="right" vertical="top" wrapText="1"/>
    </xf>
    <xf numFmtId="4" fontId="14" fillId="0" borderId="0" xfId="2" applyNumberFormat="1" applyFont="1" applyFill="1" applyBorder="1" applyAlignment="1">
      <alignment horizontal="justify"/>
    </xf>
    <xf numFmtId="0" fontId="14" fillId="0" borderId="0" xfId="0" applyFont="1" applyFill="1" applyAlignment="1">
      <alignment horizontal="center" wrapText="1"/>
    </xf>
    <xf numFmtId="165" fontId="14" fillId="0" borderId="0" xfId="0" applyNumberFormat="1" applyFont="1" applyFill="1" applyAlignment="1">
      <alignment horizontal="center" wrapText="1"/>
    </xf>
    <xf numFmtId="4" fontId="0" fillId="0" borderId="0" xfId="0" applyNumberFormat="1" applyFont="1" applyFill="1" applyAlignment="1">
      <alignment horizontal="justify" wrapText="1"/>
    </xf>
    <xf numFmtId="4" fontId="0" fillId="0" borderId="0" xfId="0" applyNumberFormat="1" applyFont="1" applyFill="1" applyAlignment="1">
      <alignment horizontal="center" vertical="center" wrapText="1"/>
    </xf>
    <xf numFmtId="4" fontId="0" fillId="0" borderId="0" xfId="0" applyNumberFormat="1" applyFont="1" applyFill="1"/>
    <xf numFmtId="0" fontId="7"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1" fontId="9" fillId="0" borderId="0" xfId="0" applyNumberFormat="1" applyFont="1" applyFill="1" applyAlignment="1">
      <alignment horizontal="center"/>
    </xf>
    <xf numFmtId="2" fontId="9" fillId="0" borderId="0" xfId="0" applyNumberFormat="1" applyFont="1" applyFill="1" applyAlignment="1">
      <alignment horizontal="center"/>
    </xf>
    <xf numFmtId="4" fontId="0" fillId="0" borderId="0" xfId="0" applyNumberFormat="1" applyFont="1" applyFill="1" applyAlignment="1">
      <alignment horizontal="justify" vertical="top" wrapText="1"/>
    </xf>
    <xf numFmtId="4" fontId="0" fillId="0" borderId="0" xfId="0" applyNumberFormat="1" applyFont="1" applyFill="1" applyAlignment="1">
      <alignment horizontal="left" vertical="top" wrapText="1"/>
    </xf>
    <xf numFmtId="0" fontId="8" fillId="0" borderId="0" xfId="0" applyFont="1" applyFill="1" applyAlignment="1">
      <alignment horizontal="left"/>
    </xf>
    <xf numFmtId="0" fontId="0" fillId="0" borderId="0" xfId="0" applyFont="1" applyFill="1" applyAlignment="1">
      <alignment horizontal="justify"/>
    </xf>
    <xf numFmtId="0" fontId="0" fillId="0" borderId="0" xfId="0" applyFont="1" applyFill="1" applyAlignment="1">
      <alignment horizontal="left"/>
    </xf>
    <xf numFmtId="0" fontId="12" fillId="0" borderId="0" xfId="0" applyFont="1" applyFill="1" applyAlignment="1">
      <alignment horizontal="justify" vertical="top" wrapText="1"/>
    </xf>
    <xf numFmtId="0" fontId="5" fillId="0" borderId="0" xfId="0" applyFont="1" applyFill="1" applyAlignment="1">
      <alignment horizontal="justify" vertical="top" wrapText="1"/>
    </xf>
    <xf numFmtId="4" fontId="0" fillId="0" borderId="0" xfId="0" applyNumberFormat="1" applyFont="1" applyFill="1" applyBorder="1" applyAlignment="1">
      <alignment horizontal="center"/>
    </xf>
    <xf numFmtId="0" fontId="0" fillId="0" borderId="0" xfId="0" applyFont="1" applyFill="1" applyBorder="1"/>
    <xf numFmtId="0" fontId="11" fillId="0" borderId="0" xfId="0" applyFont="1" applyFill="1" applyAlignment="1">
      <alignment horizontal="left" vertical="top" wrapText="1"/>
    </xf>
    <xf numFmtId="0" fontId="11" fillId="0" borderId="0" xfId="0" applyFont="1" applyFill="1" applyAlignment="1">
      <alignment horizontal="center" vertical="top" wrapText="1"/>
    </xf>
    <xf numFmtId="0" fontId="11" fillId="0" borderId="0" xfId="0" applyFont="1" applyFill="1" applyAlignment="1">
      <alignment horizontal="justify" vertical="top" wrapText="1"/>
    </xf>
    <xf numFmtId="0" fontId="0" fillId="0" borderId="1" xfId="0" applyFont="1" applyFill="1" applyBorder="1" applyAlignment="1">
      <alignment horizontal="center"/>
    </xf>
    <xf numFmtId="4" fontId="0" fillId="0" borderId="1" xfId="0" applyNumberFormat="1" applyFont="1" applyFill="1" applyBorder="1" applyAlignment="1">
      <alignment horizontal="center"/>
    </xf>
    <xf numFmtId="0" fontId="10" fillId="0" borderId="1" xfId="0" applyFont="1" applyFill="1" applyBorder="1" applyAlignment="1">
      <alignment horizontal="center"/>
    </xf>
    <xf numFmtId="4" fontId="0" fillId="0" borderId="1" xfId="0" applyNumberFormat="1" applyFont="1" applyFill="1" applyBorder="1" applyAlignment="1">
      <alignment horizontal="right"/>
    </xf>
    <xf numFmtId="0" fontId="0" fillId="0" borderId="0" xfId="0" applyFill="1" applyAlignment="1">
      <alignment horizontal="justify" vertical="top" wrapText="1"/>
    </xf>
    <xf numFmtId="0" fontId="0" fillId="0" borderId="0" xfId="0" applyFill="1" applyAlignment="1">
      <alignment horizontal="center" wrapText="1"/>
    </xf>
    <xf numFmtId="0" fontId="0" fillId="0" borderId="0" xfId="0" applyAlignment="1">
      <alignment horizontal="justify"/>
    </xf>
    <xf numFmtId="0" fontId="2" fillId="0" borderId="0" xfId="0" applyFont="1" applyBorder="1" applyAlignment="1">
      <alignment horizontal="justify"/>
    </xf>
    <xf numFmtId="164" fontId="10" fillId="0" borderId="0" xfId="0" applyNumberFormat="1" applyFont="1" applyFill="1" applyBorder="1" applyAlignment="1">
      <alignment horizontal="justify"/>
    </xf>
    <xf numFmtId="0" fontId="2" fillId="0" borderId="0" xfId="0" applyFont="1" applyAlignment="1">
      <alignment horizontal="justify" wrapText="1"/>
    </xf>
    <xf numFmtId="164" fontId="2" fillId="0" borderId="0" xfId="0" applyNumberFormat="1" applyFont="1" applyBorder="1" applyAlignment="1">
      <alignment horizontal="justify"/>
    </xf>
    <xf numFmtId="0" fontId="0" fillId="0" borderId="0" xfId="0" applyBorder="1" applyAlignment="1">
      <alignment horizontal="justify"/>
    </xf>
    <xf numFmtId="0" fontId="0" fillId="0" borderId="0" xfId="0" applyAlignment="1">
      <alignment horizontal="justify" wrapText="1"/>
    </xf>
    <xf numFmtId="0" fontId="20" fillId="0" borderId="0" xfId="0" applyFont="1"/>
    <xf numFmtId="0" fontId="21" fillId="0" borderId="0" xfId="0" applyFont="1" applyAlignment="1">
      <alignment vertical="center"/>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Fill="1" applyBorder="1" applyAlignment="1">
      <alignment horizontal="center" vertical="center" wrapText="1"/>
    </xf>
    <xf numFmtId="0" fontId="21" fillId="0" borderId="0" xfId="0" applyFont="1" applyFill="1" applyBorder="1" applyAlignment="1">
      <alignment horizontal="right" vertical="top" wrapText="1"/>
    </xf>
    <xf numFmtId="0" fontId="20" fillId="0" borderId="0" xfId="0" applyFont="1" applyFill="1" applyBorder="1" applyAlignment="1">
      <alignment horizontal="center"/>
    </xf>
    <xf numFmtId="4"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0" fontId="24" fillId="0" borderId="0" xfId="0" applyFont="1" applyFill="1" applyBorder="1" applyAlignment="1">
      <alignment horizontal="center"/>
    </xf>
    <xf numFmtId="4" fontId="25" fillId="0" borderId="0" xfId="5" applyNumberFormat="1" applyFont="1" applyFill="1" applyBorder="1" applyAlignment="1">
      <alignment horizontal="center" vertical="center"/>
    </xf>
    <xf numFmtId="164" fontId="26" fillId="0" borderId="3" xfId="0" applyNumberFormat="1" applyFont="1" applyFill="1" applyBorder="1" applyAlignment="1">
      <alignment horizontal="center"/>
    </xf>
    <xf numFmtId="4" fontId="25" fillId="0" borderId="0" xfId="4" applyNumberFormat="1" applyFont="1" applyFill="1" applyBorder="1" applyAlignment="1">
      <alignment horizontal="center" vertical="center" wrapText="1"/>
    </xf>
    <xf numFmtId="4" fontId="20" fillId="0" borderId="0" xfId="5" applyNumberFormat="1" applyFont="1" applyFill="1" applyBorder="1" applyAlignment="1">
      <alignment horizontal="center" vertical="center"/>
    </xf>
    <xf numFmtId="0" fontId="27" fillId="0" borderId="0" xfId="0" applyFont="1" applyFill="1" applyBorder="1" applyAlignment="1">
      <alignment horizontal="center"/>
    </xf>
    <xf numFmtId="164" fontId="20" fillId="0" borderId="0" xfId="0" applyNumberFormat="1" applyFont="1" applyFill="1" applyBorder="1" applyAlignment="1">
      <alignment horizontal="center"/>
    </xf>
    <xf numFmtId="4" fontId="20" fillId="0" borderId="0" xfId="0" applyNumberFormat="1" applyFont="1" applyFill="1"/>
    <xf numFmtId="0" fontId="24" fillId="0" borderId="0" xfId="0" applyFont="1" applyFill="1" applyBorder="1" applyAlignment="1">
      <alignment horizontal="center" wrapText="1"/>
    </xf>
    <xf numFmtId="164" fontId="26" fillId="0" borderId="0" xfId="0" applyNumberFormat="1" applyFont="1" applyFill="1" applyBorder="1" applyAlignment="1">
      <alignment horizontal="center"/>
    </xf>
    <xf numFmtId="0" fontId="20" fillId="0" borderId="0" xfId="0" applyFont="1" applyFill="1"/>
    <xf numFmtId="0" fontId="20" fillId="0" borderId="0" xfId="0" applyFont="1" applyFill="1" applyBorder="1"/>
    <xf numFmtId="164" fontId="24" fillId="0" borderId="1" xfId="0" applyNumberFormat="1" applyFont="1" applyFill="1" applyBorder="1" applyAlignment="1">
      <alignment horizontal="center"/>
    </xf>
    <xf numFmtId="0" fontId="24" fillId="0" borderId="0" xfId="0" applyFont="1" applyBorder="1" applyAlignment="1">
      <alignment horizontal="center"/>
    </xf>
    <xf numFmtId="164" fontId="24" fillId="0" borderId="1" xfId="0" applyNumberFormat="1" applyFont="1" applyBorder="1" applyAlignment="1">
      <alignment horizontal="center"/>
    </xf>
    <xf numFmtId="164" fontId="24" fillId="0" borderId="1" xfId="0" applyNumberFormat="1" applyFont="1" applyBorder="1"/>
    <xf numFmtId="0" fontId="24" fillId="0" borderId="0" xfId="0" applyFont="1" applyBorder="1"/>
    <xf numFmtId="164" fontId="24" fillId="0" borderId="0" xfId="0" applyNumberFormat="1" applyFont="1" applyBorder="1"/>
    <xf numFmtId="0" fontId="20" fillId="0" borderId="0" xfId="0" applyFont="1" applyBorder="1"/>
    <xf numFmtId="0" fontId="20" fillId="0" borderId="1" xfId="0" applyFont="1" applyBorder="1"/>
    <xf numFmtId="0" fontId="20" fillId="0" borderId="0"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0" fillId="0" borderId="0" xfId="0" applyFill="1" applyAlignment="1">
      <alignment horizontal="justify" wrapText="1"/>
    </xf>
    <xf numFmtId="0" fontId="0" fillId="0" borderId="0" xfId="0" applyFont="1" applyFill="1" applyAlignment="1">
      <alignment horizontal="left" wrapText="1"/>
    </xf>
    <xf numFmtId="0" fontId="0" fillId="0" borderId="0" xfId="0" applyFont="1" applyFill="1" applyBorder="1" applyAlignment="1">
      <alignment horizontal="left" wrapText="1"/>
    </xf>
    <xf numFmtId="0" fontId="0" fillId="0" borderId="0" xfId="1" applyFont="1" applyFill="1" applyAlignment="1">
      <alignment horizontal="justify" wrapText="1"/>
    </xf>
    <xf numFmtId="164" fontId="0" fillId="0" borderId="0" xfId="0" applyNumberFormat="1" applyAlignment="1">
      <alignment horizontal="justify"/>
    </xf>
    <xf numFmtId="0" fontId="0" fillId="0" borderId="0" xfId="0" applyFont="1" applyFill="1" applyAlignment="1">
      <alignment horizontal="center" vertical="top" wrapText="1"/>
    </xf>
    <xf numFmtId="2" fontId="0" fillId="0" borderId="0" xfId="0" applyNumberFormat="1" applyFont="1" applyFill="1" applyAlignment="1">
      <alignment horizontal="center" vertical="top" wrapText="1"/>
    </xf>
    <xf numFmtId="0" fontId="0" fillId="0" borderId="0" xfId="0" applyFont="1" applyFill="1" applyAlignment="1">
      <alignment vertical="top"/>
    </xf>
    <xf numFmtId="164" fontId="24" fillId="0" borderId="0" xfId="0" applyNumberFormat="1" applyFont="1" applyFill="1" applyBorder="1" applyAlignment="1">
      <alignment horizontal="center" vertical="top"/>
    </xf>
    <xf numFmtId="164" fontId="11" fillId="0" borderId="0" xfId="0" applyNumberFormat="1" applyFont="1" applyBorder="1" applyAlignment="1">
      <alignment horizontal="right"/>
    </xf>
    <xf numFmtId="0" fontId="0" fillId="0" borderId="0" xfId="0" applyFont="1" applyFill="1" applyAlignment="1">
      <alignment horizontal="left" vertical="top" wrapText="1"/>
    </xf>
    <xf numFmtId="0" fontId="11" fillId="0" borderId="0" xfId="0" applyFont="1" applyAlignment="1">
      <alignment horizontal="center" vertical="top" wrapText="1"/>
    </xf>
    <xf numFmtId="0" fontId="10" fillId="0" borderId="0" xfId="0" applyFont="1" applyAlignment="1">
      <alignment horizontal="left" vertical="top" wrapText="1"/>
    </xf>
    <xf numFmtId="0" fontId="0" fillId="0" borderId="0" xfId="0" applyFont="1" applyFill="1" applyAlignment="1">
      <alignment horizontal="justify" vertical="top" wrapText="1"/>
    </xf>
    <xf numFmtId="0" fontId="0" fillId="0" borderId="0" xfId="0" applyFont="1" applyFill="1" applyAlignment="1">
      <alignment horizontal="justify" wrapText="1"/>
    </xf>
    <xf numFmtId="164" fontId="10" fillId="0" borderId="0" xfId="0" applyNumberFormat="1" applyFont="1" applyBorder="1" applyAlignment="1">
      <alignment horizontal="right"/>
    </xf>
  </cellXfs>
  <cellStyles count="6">
    <cellStyle name="Excel Built-in Normal" xfId="1"/>
    <cellStyle name="Normal_ka_kod" xfId="2"/>
    <cellStyle name="Normal_Troškovnici-Z2-BE" xfId="5"/>
    <cellStyle name="Normalno" xfId="0" builtinId="0"/>
    <cellStyle name="Obično_ZD 1- ZD 2. - OSNOVNI TROŠK." xfId="4"/>
    <cellStyle name="Zarez"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0"/>
  <sheetViews>
    <sheetView tabSelected="1" view="pageBreakPreview" topLeftCell="A332" zoomScaleSheetLayoutView="100" workbookViewId="0">
      <selection activeCell="H334" sqref="H334"/>
    </sheetView>
  </sheetViews>
  <sheetFormatPr defaultColWidth="9.140625" defaultRowHeight="12.75" x14ac:dyDescent="0.2"/>
  <cols>
    <col min="1" max="1" width="6.7109375" style="60" customWidth="1"/>
    <col min="2" max="2" width="11.7109375" style="37" bestFit="1" customWidth="1"/>
    <col min="3" max="3" width="37.85546875" style="5" customWidth="1"/>
    <col min="4" max="4" width="6.140625" style="6" customWidth="1"/>
    <col min="5" max="5" width="12.7109375" style="7" customWidth="1"/>
    <col min="6" max="6" width="10.5703125" style="8" customWidth="1"/>
    <col min="7" max="7" width="11.85546875" style="174" customWidth="1"/>
    <col min="8" max="8" width="21" style="5" customWidth="1"/>
    <col min="9" max="16384" width="9.140625" style="8"/>
  </cols>
  <sheetData>
    <row r="1" spans="1:7" ht="20.25" x14ac:dyDescent="0.3">
      <c r="A1" s="4" t="s">
        <v>229</v>
      </c>
      <c r="B1" s="4"/>
    </row>
    <row r="2" spans="1:7" ht="15.75" x14ac:dyDescent="0.2">
      <c r="A2" s="54"/>
      <c r="B2" s="9"/>
      <c r="C2" s="9"/>
      <c r="D2" s="67"/>
      <c r="E2" s="68"/>
      <c r="F2" s="9"/>
      <c r="G2" s="175"/>
    </row>
    <row r="3" spans="1:7" ht="38.25" x14ac:dyDescent="0.2">
      <c r="A3" s="55" t="s">
        <v>39</v>
      </c>
      <c r="B3" s="14" t="s">
        <v>43</v>
      </c>
      <c r="C3" s="15" t="s">
        <v>0</v>
      </c>
      <c r="D3" s="16" t="s">
        <v>1</v>
      </c>
      <c r="E3" s="69" t="s">
        <v>2</v>
      </c>
      <c r="F3" s="14" t="s">
        <v>44</v>
      </c>
      <c r="G3" s="176" t="s">
        <v>4</v>
      </c>
    </row>
    <row r="4" spans="1:7" ht="15.75" x14ac:dyDescent="0.2">
      <c r="A4" s="56"/>
      <c r="B4" s="17"/>
      <c r="C4" s="10"/>
      <c r="D4" s="1"/>
      <c r="E4" s="70"/>
      <c r="F4" s="2" t="s">
        <v>3</v>
      </c>
      <c r="G4" s="177" t="s">
        <v>3</v>
      </c>
    </row>
    <row r="5" spans="1:7" ht="15.75" x14ac:dyDescent="0.25">
      <c r="A5" s="75"/>
      <c r="B5" s="3"/>
      <c r="C5" s="18"/>
      <c r="D5" s="19"/>
      <c r="E5" s="71"/>
      <c r="F5" s="20"/>
      <c r="G5" s="178"/>
    </row>
    <row r="6" spans="1:7" ht="15.75" x14ac:dyDescent="0.25">
      <c r="A6" s="76" t="s">
        <v>240</v>
      </c>
      <c r="B6" s="3"/>
      <c r="C6" s="18"/>
      <c r="D6" s="19"/>
      <c r="E6" s="71"/>
      <c r="F6" s="20"/>
      <c r="G6" s="178"/>
    </row>
    <row r="7" spans="1:7" ht="15.75" x14ac:dyDescent="0.2">
      <c r="A7" s="57" t="s">
        <v>29</v>
      </c>
      <c r="B7" s="21"/>
      <c r="C7" s="36" t="s">
        <v>5</v>
      </c>
      <c r="D7" s="22"/>
      <c r="E7" s="72"/>
      <c r="F7" s="23"/>
      <c r="G7" s="179"/>
    </row>
    <row r="8" spans="1:7" x14ac:dyDescent="0.2">
      <c r="A8" s="80"/>
      <c r="B8" s="104"/>
      <c r="C8" s="104"/>
      <c r="D8" s="105"/>
      <c r="E8" s="106"/>
      <c r="F8" s="89"/>
      <c r="G8" s="180"/>
    </row>
    <row r="9" spans="1:7" x14ac:dyDescent="0.2">
      <c r="A9" s="218" t="s">
        <v>6</v>
      </c>
      <c r="B9" s="221" t="s">
        <v>40</v>
      </c>
      <c r="C9" s="85" t="s">
        <v>41</v>
      </c>
      <c r="D9" s="107"/>
      <c r="E9" s="107"/>
      <c r="F9" s="89"/>
      <c r="G9" s="180"/>
    </row>
    <row r="10" spans="1:7" ht="76.5" x14ac:dyDescent="0.3">
      <c r="A10" s="218"/>
      <c r="B10" s="221"/>
      <c r="C10" s="85" t="s">
        <v>42</v>
      </c>
      <c r="D10" s="107"/>
      <c r="E10" s="107"/>
      <c r="F10" s="89"/>
      <c r="G10" s="181"/>
    </row>
    <row r="11" spans="1:7" ht="16.5" x14ac:dyDescent="0.3">
      <c r="A11" s="218"/>
      <c r="B11" s="221"/>
      <c r="C11" s="207" t="s">
        <v>46</v>
      </c>
      <c r="D11" s="107" t="s">
        <v>52</v>
      </c>
      <c r="E11" s="108">
        <v>398</v>
      </c>
      <c r="F11" s="89"/>
      <c r="G11" s="182">
        <f>E11*F11</f>
        <v>0</v>
      </c>
    </row>
    <row r="12" spans="1:7" ht="16.5" x14ac:dyDescent="0.3">
      <c r="A12" s="109"/>
      <c r="B12" s="85"/>
      <c r="C12" s="85"/>
      <c r="D12" s="110"/>
      <c r="E12" s="110"/>
      <c r="F12" s="89"/>
      <c r="G12" s="181"/>
    </row>
    <row r="13" spans="1:7" ht="102" x14ac:dyDescent="0.3">
      <c r="A13" s="218" t="s">
        <v>7</v>
      </c>
      <c r="B13" s="221"/>
      <c r="C13" s="85" t="s">
        <v>115</v>
      </c>
      <c r="D13" s="107"/>
      <c r="E13" s="110"/>
      <c r="F13" s="89"/>
      <c r="G13" s="182"/>
    </row>
    <row r="14" spans="1:7" ht="16.5" x14ac:dyDescent="0.3">
      <c r="A14" s="218"/>
      <c r="B14" s="221"/>
      <c r="C14" s="207" t="s">
        <v>116</v>
      </c>
      <c r="D14" s="107" t="s">
        <v>9</v>
      </c>
      <c r="E14" s="107">
        <v>18</v>
      </c>
      <c r="F14" s="89"/>
      <c r="G14" s="182">
        <f>F14*E14</f>
        <v>0</v>
      </c>
    </row>
    <row r="15" spans="1:7" ht="16.5" x14ac:dyDescent="0.3">
      <c r="A15" s="109"/>
      <c r="B15" s="85"/>
      <c r="C15" s="85"/>
      <c r="D15" s="110"/>
      <c r="E15" s="110"/>
      <c r="F15" s="89"/>
      <c r="G15" s="182"/>
    </row>
    <row r="16" spans="1:7" ht="25.5" x14ac:dyDescent="0.3">
      <c r="A16" s="218" t="s">
        <v>8</v>
      </c>
      <c r="B16" s="221" t="s">
        <v>215</v>
      </c>
      <c r="C16" s="85" t="s">
        <v>117</v>
      </c>
      <c r="D16" s="107"/>
      <c r="E16" s="110"/>
      <c r="F16" s="89"/>
      <c r="G16" s="182"/>
    </row>
    <row r="17" spans="1:8" ht="51" x14ac:dyDescent="0.3">
      <c r="A17" s="218"/>
      <c r="B17" s="221"/>
      <c r="C17" s="85" t="s">
        <v>118</v>
      </c>
      <c r="D17" s="107" t="s">
        <v>119</v>
      </c>
      <c r="E17" s="110"/>
      <c r="F17" s="89"/>
      <c r="G17" s="182"/>
    </row>
    <row r="18" spans="1:8" ht="16.5" x14ac:dyDescent="0.3">
      <c r="A18" s="218"/>
      <c r="B18" s="221"/>
      <c r="C18" s="207" t="s">
        <v>363</v>
      </c>
      <c r="D18" s="107" t="s">
        <v>55</v>
      </c>
      <c r="E18" s="111">
        <v>8.7100000000000009</v>
      </c>
      <c r="F18" s="89"/>
      <c r="G18" s="182">
        <f>F18*E18</f>
        <v>0</v>
      </c>
    </row>
    <row r="19" spans="1:8" ht="16.5" x14ac:dyDescent="0.3">
      <c r="A19" s="109"/>
      <c r="B19" s="85"/>
      <c r="C19" s="85"/>
      <c r="D19" s="110"/>
      <c r="E19" s="112"/>
      <c r="F19" s="89"/>
      <c r="G19" s="182"/>
    </row>
    <row r="20" spans="1:8" ht="16.5" x14ac:dyDescent="0.3">
      <c r="A20" s="218" t="s">
        <v>47</v>
      </c>
      <c r="B20" s="221" t="s">
        <v>80</v>
      </c>
      <c r="C20" s="85" t="s">
        <v>81</v>
      </c>
      <c r="D20" s="107"/>
      <c r="E20" s="111"/>
      <c r="F20" s="89"/>
      <c r="G20" s="182"/>
    </row>
    <row r="21" spans="1:8" ht="25.5" x14ac:dyDescent="0.3">
      <c r="A21" s="218"/>
      <c r="B21" s="221"/>
      <c r="C21" s="85" t="s">
        <v>82</v>
      </c>
      <c r="D21" s="107" t="s">
        <v>52</v>
      </c>
      <c r="E21" s="111">
        <v>300</v>
      </c>
      <c r="F21" s="89"/>
      <c r="G21" s="182">
        <f>E21*F21</f>
        <v>0</v>
      </c>
    </row>
    <row r="22" spans="1:8" ht="16.5" x14ac:dyDescent="0.3">
      <c r="A22" s="109"/>
      <c r="B22" s="85"/>
      <c r="C22" s="85"/>
      <c r="D22" s="107"/>
      <c r="E22" s="111"/>
      <c r="F22" s="89"/>
      <c r="G22" s="182"/>
    </row>
    <row r="23" spans="1:8" ht="25.5" x14ac:dyDescent="0.3">
      <c r="A23" s="109" t="s">
        <v>48</v>
      </c>
      <c r="B23" s="80"/>
      <c r="C23" s="85" t="s">
        <v>201</v>
      </c>
      <c r="D23" s="28"/>
      <c r="E23" s="107"/>
      <c r="F23" s="113"/>
      <c r="G23" s="183"/>
    </row>
    <row r="24" spans="1:8" ht="25.5" x14ac:dyDescent="0.3">
      <c r="A24" s="109"/>
      <c r="B24" s="221" t="s">
        <v>203</v>
      </c>
      <c r="C24" s="85" t="s">
        <v>202</v>
      </c>
      <c r="D24" s="28"/>
      <c r="E24" s="107"/>
      <c r="F24" s="113"/>
      <c r="G24" s="183"/>
    </row>
    <row r="25" spans="1:8" ht="27" x14ac:dyDescent="0.3">
      <c r="A25" s="109"/>
      <c r="B25" s="221"/>
      <c r="C25" s="85" t="s">
        <v>364</v>
      </c>
      <c r="D25" s="107" t="s">
        <v>54</v>
      </c>
      <c r="E25" s="111">
        <f>0.1*0.5*30</f>
        <v>1.5</v>
      </c>
      <c r="F25" s="113"/>
      <c r="G25" s="182">
        <f>E25*F25</f>
        <v>0</v>
      </c>
    </row>
    <row r="26" spans="1:8" ht="16.5" x14ac:dyDescent="0.3">
      <c r="A26" s="109"/>
      <c r="B26" s="85"/>
      <c r="C26" s="85"/>
      <c r="D26" s="107"/>
      <c r="E26" s="111"/>
      <c r="F26" s="113"/>
      <c r="G26" s="182"/>
    </row>
    <row r="27" spans="1:8" ht="25.5" x14ac:dyDescent="0.3">
      <c r="A27" s="109" t="s">
        <v>217</v>
      </c>
      <c r="B27" s="221" t="s">
        <v>203</v>
      </c>
      <c r="C27" s="85" t="s">
        <v>202</v>
      </c>
      <c r="D27" s="114"/>
      <c r="E27" s="107"/>
      <c r="F27" s="113"/>
      <c r="G27" s="183"/>
    </row>
    <row r="28" spans="1:8" ht="27" x14ac:dyDescent="0.3">
      <c r="A28" s="109"/>
      <c r="B28" s="221"/>
      <c r="C28" s="85" t="s">
        <v>365</v>
      </c>
      <c r="D28" s="107" t="s">
        <v>54</v>
      </c>
      <c r="E28" s="111">
        <f>0.1*0.5*143</f>
        <v>7.15</v>
      </c>
      <c r="F28" s="113"/>
      <c r="G28" s="182">
        <f>E28*F28</f>
        <v>0</v>
      </c>
    </row>
    <row r="29" spans="1:8" ht="16.5" x14ac:dyDescent="0.3">
      <c r="A29" s="109"/>
      <c r="B29" s="85"/>
      <c r="C29" s="85"/>
      <c r="D29" s="110"/>
      <c r="E29" s="111"/>
      <c r="F29" s="89"/>
      <c r="G29" s="182"/>
    </row>
    <row r="30" spans="1:8" ht="16.5" x14ac:dyDescent="0.3">
      <c r="A30" s="218" t="s">
        <v>218</v>
      </c>
      <c r="B30" s="85" t="s">
        <v>120</v>
      </c>
      <c r="C30" s="85" t="s">
        <v>122</v>
      </c>
      <c r="D30" s="107"/>
      <c r="E30" s="111"/>
      <c r="F30" s="89"/>
      <c r="G30" s="182"/>
    </row>
    <row r="31" spans="1:8" ht="38.25" x14ac:dyDescent="0.3">
      <c r="A31" s="218"/>
      <c r="B31" s="85" t="s">
        <v>121</v>
      </c>
      <c r="C31" s="85" t="s">
        <v>123</v>
      </c>
      <c r="D31" s="107"/>
      <c r="E31" s="111"/>
      <c r="F31" s="89"/>
      <c r="G31" s="182"/>
    </row>
    <row r="32" spans="1:8" ht="16.5" x14ac:dyDescent="0.2">
      <c r="A32" s="218"/>
      <c r="B32" s="115"/>
      <c r="C32" s="206" t="s">
        <v>124</v>
      </c>
      <c r="D32" s="213" t="s">
        <v>54</v>
      </c>
      <c r="E32" s="214">
        <v>300</v>
      </c>
      <c r="F32" s="215"/>
      <c r="G32" s="216">
        <f>E32*F32</f>
        <v>0</v>
      </c>
      <c r="H32" s="173"/>
    </row>
    <row r="33" spans="1:7" ht="16.5" x14ac:dyDescent="0.2">
      <c r="A33" s="109"/>
      <c r="B33" s="85"/>
      <c r="C33" s="206"/>
      <c r="D33" s="134"/>
      <c r="E33" s="213"/>
      <c r="F33" s="98"/>
      <c r="G33" s="216"/>
    </row>
    <row r="34" spans="1:7" ht="16.5" x14ac:dyDescent="0.3">
      <c r="A34" s="218" t="s">
        <v>97</v>
      </c>
      <c r="B34" s="221"/>
      <c r="C34" s="221" t="s">
        <v>125</v>
      </c>
      <c r="D34" s="107"/>
      <c r="E34" s="222"/>
      <c r="F34" s="89"/>
      <c r="G34" s="182"/>
    </row>
    <row r="35" spans="1:7" ht="16.5" x14ac:dyDescent="0.3">
      <c r="A35" s="218"/>
      <c r="B35" s="221"/>
      <c r="C35" s="221"/>
      <c r="D35" s="107"/>
      <c r="E35" s="222"/>
      <c r="F35" s="89"/>
      <c r="G35" s="182"/>
    </row>
    <row r="36" spans="1:7" ht="16.5" x14ac:dyDescent="0.3">
      <c r="A36" s="218"/>
      <c r="B36" s="221"/>
      <c r="C36" s="221"/>
      <c r="D36" s="107"/>
      <c r="E36" s="222"/>
      <c r="F36" s="89"/>
      <c r="G36" s="182"/>
    </row>
    <row r="37" spans="1:7" ht="16.5" x14ac:dyDescent="0.3">
      <c r="A37" s="218"/>
      <c r="B37" s="221"/>
      <c r="C37" s="221"/>
      <c r="D37" s="107" t="s">
        <v>83</v>
      </c>
      <c r="E37" s="222"/>
      <c r="F37" s="89"/>
      <c r="G37" s="182">
        <f>F37</f>
        <v>0</v>
      </c>
    </row>
    <row r="38" spans="1:7" ht="16.5" x14ac:dyDescent="0.3">
      <c r="A38" s="109"/>
      <c r="B38" s="85"/>
      <c r="C38" s="206"/>
      <c r="D38" s="107"/>
      <c r="E38" s="207"/>
      <c r="F38" s="89"/>
      <c r="G38" s="182"/>
    </row>
    <row r="39" spans="1:7" ht="16.5" x14ac:dyDescent="0.3">
      <c r="A39" s="218" t="s">
        <v>126</v>
      </c>
      <c r="B39" s="221"/>
      <c r="C39" s="221" t="s">
        <v>127</v>
      </c>
      <c r="D39" s="107"/>
      <c r="E39" s="222"/>
      <c r="F39" s="89"/>
      <c r="G39" s="182"/>
    </row>
    <row r="40" spans="1:7" ht="16.5" x14ac:dyDescent="0.3">
      <c r="A40" s="218"/>
      <c r="B40" s="221"/>
      <c r="C40" s="221"/>
      <c r="D40" s="107"/>
      <c r="E40" s="222"/>
      <c r="F40" s="89"/>
      <c r="G40" s="182"/>
    </row>
    <row r="41" spans="1:7" ht="16.5" x14ac:dyDescent="0.3">
      <c r="A41" s="218"/>
      <c r="B41" s="221"/>
      <c r="C41" s="221"/>
      <c r="D41" s="107"/>
      <c r="E41" s="222"/>
      <c r="F41" s="89"/>
      <c r="G41" s="182"/>
    </row>
    <row r="42" spans="1:7" ht="16.5" x14ac:dyDescent="0.3">
      <c r="A42" s="218"/>
      <c r="B42" s="221"/>
      <c r="C42" s="221"/>
      <c r="D42" s="107" t="s">
        <v>83</v>
      </c>
      <c r="E42" s="222"/>
      <c r="F42" s="89"/>
      <c r="G42" s="182">
        <f>F42</f>
        <v>0</v>
      </c>
    </row>
    <row r="43" spans="1:7" ht="16.5" x14ac:dyDescent="0.3">
      <c r="A43" s="109"/>
      <c r="B43" s="85"/>
      <c r="C43" s="206"/>
      <c r="D43" s="107"/>
      <c r="E43" s="207"/>
      <c r="F43" s="89"/>
      <c r="G43" s="182"/>
    </row>
    <row r="44" spans="1:7" ht="16.5" x14ac:dyDescent="0.3">
      <c r="A44" s="218" t="s">
        <v>128</v>
      </c>
      <c r="B44" s="221"/>
      <c r="C44" s="221" t="s">
        <v>129</v>
      </c>
      <c r="D44" s="107"/>
      <c r="E44" s="222"/>
      <c r="F44" s="89"/>
      <c r="G44" s="182"/>
    </row>
    <row r="45" spans="1:7" ht="16.5" x14ac:dyDescent="0.3">
      <c r="A45" s="218"/>
      <c r="B45" s="221"/>
      <c r="C45" s="221"/>
      <c r="D45" s="107"/>
      <c r="E45" s="222"/>
      <c r="F45" s="89"/>
      <c r="G45" s="182"/>
    </row>
    <row r="46" spans="1:7" ht="16.5" x14ac:dyDescent="0.3">
      <c r="A46" s="218"/>
      <c r="B46" s="221"/>
      <c r="C46" s="221"/>
      <c r="D46" s="107"/>
      <c r="E46" s="222"/>
      <c r="F46" s="89"/>
      <c r="G46" s="182"/>
    </row>
    <row r="47" spans="1:7" ht="16.5" x14ac:dyDescent="0.3">
      <c r="A47" s="218"/>
      <c r="B47" s="221"/>
      <c r="C47" s="221"/>
      <c r="D47" s="107" t="s">
        <v>83</v>
      </c>
      <c r="E47" s="222"/>
      <c r="F47" s="89"/>
      <c r="G47" s="182">
        <f>F47</f>
        <v>0</v>
      </c>
    </row>
    <row r="48" spans="1:7" ht="16.5" x14ac:dyDescent="0.3">
      <c r="A48" s="109"/>
      <c r="B48" s="85"/>
      <c r="C48" s="206"/>
      <c r="D48" s="107"/>
      <c r="E48" s="207"/>
      <c r="F48" s="89"/>
      <c r="G48" s="182"/>
    </row>
    <row r="49" spans="1:8" ht="16.5" x14ac:dyDescent="0.3">
      <c r="A49" s="218" t="s">
        <v>130</v>
      </c>
      <c r="B49" s="221"/>
      <c r="C49" s="221" t="s">
        <v>131</v>
      </c>
      <c r="D49" s="107"/>
      <c r="E49" s="222"/>
      <c r="F49" s="89"/>
      <c r="G49" s="182"/>
    </row>
    <row r="50" spans="1:8" ht="16.5" x14ac:dyDescent="0.3">
      <c r="A50" s="218"/>
      <c r="B50" s="221"/>
      <c r="C50" s="221"/>
      <c r="D50" s="107"/>
      <c r="E50" s="222"/>
      <c r="F50" s="89"/>
      <c r="G50" s="182"/>
    </row>
    <row r="51" spans="1:8" ht="16.5" x14ac:dyDescent="0.3">
      <c r="A51" s="218"/>
      <c r="B51" s="221"/>
      <c r="C51" s="221"/>
      <c r="D51" s="107"/>
      <c r="E51" s="222"/>
      <c r="F51" s="89"/>
      <c r="G51" s="182"/>
    </row>
    <row r="52" spans="1:8" ht="16.5" x14ac:dyDescent="0.3">
      <c r="A52" s="218"/>
      <c r="B52" s="221"/>
      <c r="C52" s="221"/>
      <c r="D52" s="107" t="s">
        <v>83</v>
      </c>
      <c r="E52" s="222"/>
      <c r="F52" s="89"/>
      <c r="G52" s="182">
        <f>F52</f>
        <v>0</v>
      </c>
    </row>
    <row r="53" spans="1:8" ht="16.5" x14ac:dyDescent="0.3">
      <c r="A53" s="109"/>
      <c r="B53" s="85"/>
      <c r="C53" s="85"/>
      <c r="D53" s="107"/>
      <c r="E53" s="117"/>
      <c r="F53" s="89"/>
      <c r="G53" s="182"/>
    </row>
    <row r="54" spans="1:8" ht="38.25" x14ac:dyDescent="0.3">
      <c r="A54" s="218" t="s">
        <v>279</v>
      </c>
      <c r="B54" s="221" t="s">
        <v>216</v>
      </c>
      <c r="C54" s="85" t="s">
        <v>132</v>
      </c>
      <c r="D54" s="107"/>
      <c r="E54" s="107"/>
      <c r="F54" s="89"/>
      <c r="G54" s="182"/>
    </row>
    <row r="55" spans="1:8" ht="16.5" x14ac:dyDescent="0.3">
      <c r="A55" s="218"/>
      <c r="B55" s="221"/>
      <c r="C55" s="85" t="s">
        <v>366</v>
      </c>
      <c r="D55" s="107" t="s">
        <v>54</v>
      </c>
      <c r="E55" s="107">
        <v>0.43</v>
      </c>
      <c r="F55" s="89"/>
      <c r="G55" s="182">
        <f>E55*F55</f>
        <v>0</v>
      </c>
      <c r="H55" s="167"/>
    </row>
    <row r="56" spans="1:8" ht="16.5" x14ac:dyDescent="0.3">
      <c r="A56" s="109"/>
      <c r="B56" s="85"/>
      <c r="C56" s="85"/>
      <c r="D56" s="107"/>
      <c r="E56" s="117"/>
      <c r="F56" s="89"/>
      <c r="G56" s="182"/>
    </row>
    <row r="57" spans="1:8" ht="25.5" x14ac:dyDescent="0.3">
      <c r="A57" s="109" t="s">
        <v>280</v>
      </c>
      <c r="B57" s="221"/>
      <c r="C57" s="85" t="s">
        <v>136</v>
      </c>
      <c r="D57" s="107"/>
      <c r="E57" s="117"/>
      <c r="F57" s="89"/>
      <c r="G57" s="182"/>
    </row>
    <row r="58" spans="1:8" ht="16.5" x14ac:dyDescent="0.3">
      <c r="A58" s="109" t="s">
        <v>281</v>
      </c>
      <c r="B58" s="221"/>
      <c r="C58" s="85" t="s">
        <v>133</v>
      </c>
      <c r="D58" s="107"/>
      <c r="E58" s="117"/>
      <c r="F58" s="89"/>
      <c r="G58" s="182"/>
    </row>
    <row r="59" spans="1:8" ht="16.5" x14ac:dyDescent="0.3">
      <c r="A59" s="116"/>
      <c r="B59" s="221"/>
      <c r="C59" s="85" t="s">
        <v>367</v>
      </c>
      <c r="D59" s="107" t="s">
        <v>54</v>
      </c>
      <c r="E59" s="111">
        <v>2.19</v>
      </c>
      <c r="F59" s="28"/>
      <c r="G59" s="182">
        <f>E59*F59</f>
        <v>0</v>
      </c>
    </row>
    <row r="60" spans="1:8" ht="25.5" x14ac:dyDescent="0.3">
      <c r="A60" s="109" t="s">
        <v>282</v>
      </c>
      <c r="B60" s="221"/>
      <c r="C60" s="85" t="s">
        <v>137</v>
      </c>
      <c r="D60" s="114"/>
      <c r="E60" s="118"/>
      <c r="F60" s="89"/>
      <c r="G60" s="182"/>
    </row>
    <row r="61" spans="1:8" ht="16.5" x14ac:dyDescent="0.3">
      <c r="A61" s="116"/>
      <c r="B61" s="221"/>
      <c r="C61" s="85" t="s">
        <v>367</v>
      </c>
      <c r="D61" s="107" t="s">
        <v>54</v>
      </c>
      <c r="E61" s="111">
        <v>1.1599999999999999</v>
      </c>
      <c r="F61" s="89"/>
      <c r="G61" s="182">
        <f>E61*F61</f>
        <v>0</v>
      </c>
    </row>
    <row r="62" spans="1:8" ht="25.5" x14ac:dyDescent="0.3">
      <c r="A62" s="109" t="s">
        <v>283</v>
      </c>
      <c r="B62" s="221"/>
      <c r="C62" s="85" t="s">
        <v>138</v>
      </c>
      <c r="D62" s="114"/>
      <c r="E62" s="118"/>
      <c r="F62" s="89"/>
      <c r="G62" s="182"/>
    </row>
    <row r="63" spans="1:8" ht="16.5" x14ac:dyDescent="0.3">
      <c r="A63" s="109"/>
      <c r="B63" s="221"/>
      <c r="C63" s="85" t="s">
        <v>84</v>
      </c>
      <c r="D63" s="107" t="s">
        <v>52</v>
      </c>
      <c r="E63" s="111">
        <v>16.2</v>
      </c>
      <c r="F63" s="89"/>
      <c r="G63" s="182">
        <f>E63*F63</f>
        <v>0</v>
      </c>
    </row>
    <row r="64" spans="1:8" ht="16.5" x14ac:dyDescent="0.3">
      <c r="A64" s="109" t="s">
        <v>284</v>
      </c>
      <c r="B64" s="221"/>
      <c r="C64" s="208" t="s">
        <v>139</v>
      </c>
      <c r="D64" s="166" t="s">
        <v>83</v>
      </c>
      <c r="E64" s="114"/>
      <c r="F64" s="89"/>
      <c r="G64" s="182">
        <f>F64</f>
        <v>0</v>
      </c>
    </row>
    <row r="65" spans="1:8" ht="16.5" x14ac:dyDescent="0.3">
      <c r="A65" s="109"/>
      <c r="B65" s="85"/>
      <c r="C65" s="85"/>
      <c r="D65" s="107"/>
      <c r="E65" s="114"/>
      <c r="F65" s="89"/>
      <c r="G65" s="182"/>
    </row>
    <row r="66" spans="1:8" ht="114.75" x14ac:dyDescent="0.2">
      <c r="A66" s="109" t="s">
        <v>345</v>
      </c>
      <c r="B66" s="85"/>
      <c r="C66" s="85" t="s">
        <v>348</v>
      </c>
      <c r="D66" s="82"/>
      <c r="E66" s="83"/>
      <c r="F66" s="84"/>
      <c r="G66" s="184"/>
    </row>
    <row r="67" spans="1:8" ht="16.5" x14ac:dyDescent="0.3">
      <c r="A67" s="109"/>
      <c r="B67" s="85"/>
      <c r="C67" s="165" t="s">
        <v>346</v>
      </c>
      <c r="D67" s="107" t="s">
        <v>347</v>
      </c>
      <c r="E67" s="119">
        <v>1</v>
      </c>
      <c r="F67" s="89"/>
      <c r="G67" s="182" t="str">
        <f>IF(F67,E67*F67,"")</f>
        <v/>
      </c>
      <c r="H67" s="167"/>
    </row>
    <row r="68" spans="1:8" x14ac:dyDescent="0.2">
      <c r="A68" s="109"/>
      <c r="B68" s="85"/>
      <c r="C68" s="85"/>
      <c r="D68" s="107"/>
      <c r="E68" s="119"/>
      <c r="F68" s="89"/>
      <c r="G68" s="184"/>
    </row>
    <row r="69" spans="1:8" ht="114.75" x14ac:dyDescent="0.2">
      <c r="A69" s="109" t="s">
        <v>349</v>
      </c>
      <c r="B69" s="85"/>
      <c r="C69" s="165" t="s">
        <v>350</v>
      </c>
      <c r="D69" s="82"/>
      <c r="E69" s="83"/>
      <c r="F69" s="89"/>
      <c r="G69" s="184"/>
    </row>
    <row r="70" spans="1:8" ht="16.5" x14ac:dyDescent="0.3">
      <c r="A70" s="109"/>
      <c r="B70" s="85"/>
      <c r="C70" s="85" t="s">
        <v>351</v>
      </c>
      <c r="D70" s="107" t="s">
        <v>52</v>
      </c>
      <c r="E70" s="111">
        <v>10</v>
      </c>
      <c r="F70" s="89"/>
      <c r="G70" s="182" t="str">
        <f>IF(F70,E70*F70,"")</f>
        <v/>
      </c>
    </row>
    <row r="71" spans="1:8" ht="16.5" x14ac:dyDescent="0.3">
      <c r="A71" s="58"/>
      <c r="B71" s="26"/>
      <c r="C71" s="27"/>
      <c r="D71" s="28"/>
      <c r="E71" s="29"/>
      <c r="F71" s="28"/>
      <c r="G71" s="182"/>
    </row>
    <row r="72" spans="1:8" ht="16.5" x14ac:dyDescent="0.3">
      <c r="A72" s="59" t="s">
        <v>29</v>
      </c>
      <c r="B72" s="31"/>
      <c r="C72" s="32" t="s">
        <v>10</v>
      </c>
      <c r="D72" s="33"/>
      <c r="E72" s="34"/>
      <c r="F72" s="33"/>
      <c r="G72" s="185">
        <f>SUM(G9:G71)</f>
        <v>0</v>
      </c>
    </row>
    <row r="73" spans="1:8" ht="16.5" x14ac:dyDescent="0.3">
      <c r="A73" s="80"/>
      <c r="B73" s="90"/>
      <c r="C73" s="27"/>
      <c r="D73" s="28"/>
      <c r="E73" s="29"/>
      <c r="F73" s="28"/>
      <c r="G73" s="182"/>
    </row>
    <row r="74" spans="1:8" ht="16.5" x14ac:dyDescent="0.3">
      <c r="A74" s="58" t="s">
        <v>30</v>
      </c>
      <c r="B74" s="26"/>
      <c r="C74" s="27" t="s">
        <v>11</v>
      </c>
      <c r="D74" s="28"/>
      <c r="E74" s="29"/>
      <c r="F74" s="28"/>
      <c r="G74" s="182"/>
    </row>
    <row r="75" spans="1:8" ht="16.5" x14ac:dyDescent="0.3">
      <c r="A75" s="80"/>
      <c r="B75" s="104"/>
      <c r="C75" s="35"/>
      <c r="D75" s="65"/>
      <c r="E75" s="65"/>
      <c r="F75" s="28"/>
      <c r="G75" s="182"/>
    </row>
    <row r="76" spans="1:8" ht="280.5" x14ac:dyDescent="0.2">
      <c r="A76" s="80" t="s">
        <v>12</v>
      </c>
      <c r="B76" s="104"/>
      <c r="C76" s="85" t="s">
        <v>352</v>
      </c>
      <c r="D76" s="86"/>
      <c r="E76" s="87"/>
      <c r="F76" s="83"/>
      <c r="G76" s="186"/>
    </row>
    <row r="77" spans="1:8" ht="25.5" x14ac:dyDescent="0.2">
      <c r="A77" s="80"/>
      <c r="B77" s="104"/>
      <c r="C77" s="85" t="s">
        <v>362</v>
      </c>
      <c r="D77" s="86"/>
      <c r="E77" s="87"/>
      <c r="F77" s="83"/>
      <c r="G77" s="186"/>
    </row>
    <row r="78" spans="1:8" ht="14.25" x14ac:dyDescent="0.2">
      <c r="A78" s="80" t="s">
        <v>13</v>
      </c>
      <c r="B78" s="104"/>
      <c r="C78" s="85" t="s">
        <v>65</v>
      </c>
      <c r="D78" s="88" t="s">
        <v>368</v>
      </c>
      <c r="E78" s="91">
        <f>1218.22*0.2</f>
        <v>243.64400000000001</v>
      </c>
      <c r="F78" s="92"/>
      <c r="G78" s="187" t="str">
        <f>IF(F78,E78*F78,"")</f>
        <v/>
      </c>
      <c r="H78" s="167"/>
    </row>
    <row r="79" spans="1:8" ht="14.25" x14ac:dyDescent="0.2">
      <c r="A79" s="80" t="s">
        <v>14</v>
      </c>
      <c r="B79" s="104"/>
      <c r="C79" s="85" t="s">
        <v>85</v>
      </c>
      <c r="D79" s="88" t="s">
        <v>368</v>
      </c>
      <c r="E79" s="93">
        <f>1218.22*0.4</f>
        <v>487.28800000000001</v>
      </c>
      <c r="F79" s="92"/>
      <c r="G79" s="187" t="str">
        <f>IF(F79,E79*F79,"")</f>
        <v/>
      </c>
      <c r="H79" s="167"/>
    </row>
    <row r="80" spans="1:8" ht="14.25" x14ac:dyDescent="0.2">
      <c r="A80" s="80" t="s">
        <v>64</v>
      </c>
      <c r="B80" s="104"/>
      <c r="C80" s="85" t="s">
        <v>86</v>
      </c>
      <c r="D80" s="88" t="s">
        <v>368</v>
      </c>
      <c r="E80" s="93">
        <f>1218.22*0.4</f>
        <v>487.28800000000001</v>
      </c>
      <c r="F80" s="92"/>
      <c r="G80" s="187" t="str">
        <f>IF(F80,E80*F80,"")</f>
        <v/>
      </c>
      <c r="H80" s="167"/>
    </row>
    <row r="81" spans="1:8" ht="16.5" x14ac:dyDescent="0.3">
      <c r="A81" s="80"/>
      <c r="B81" s="104"/>
      <c r="C81" s="35"/>
      <c r="D81" s="65"/>
      <c r="E81" s="65"/>
      <c r="F81" s="28"/>
      <c r="G81" s="182"/>
    </row>
    <row r="82" spans="1:8" ht="76.5" x14ac:dyDescent="0.3">
      <c r="A82" s="109" t="s">
        <v>15</v>
      </c>
      <c r="B82" s="85"/>
      <c r="C82" s="85" t="s">
        <v>140</v>
      </c>
      <c r="D82" s="117" t="s">
        <v>87</v>
      </c>
      <c r="E82" s="107"/>
      <c r="F82" s="28"/>
      <c r="G82" s="182"/>
    </row>
    <row r="83" spans="1:8" ht="16.5" x14ac:dyDescent="0.3">
      <c r="A83" s="109"/>
      <c r="B83" s="85"/>
      <c r="C83" s="85" t="s">
        <v>367</v>
      </c>
      <c r="D83" s="117"/>
      <c r="E83" s="107"/>
      <c r="F83" s="28"/>
      <c r="G83" s="182"/>
    </row>
    <row r="84" spans="1:8" ht="16.5" x14ac:dyDescent="0.3">
      <c r="A84" s="109" t="s">
        <v>353</v>
      </c>
      <c r="B84" s="85" t="s">
        <v>98</v>
      </c>
      <c r="C84" s="85" t="s">
        <v>65</v>
      </c>
      <c r="D84" s="107" t="s">
        <v>54</v>
      </c>
      <c r="E84" s="108">
        <f>1781.8*0.2</f>
        <v>356.36</v>
      </c>
      <c r="F84" s="81"/>
      <c r="G84" s="182">
        <f>E84*F84</f>
        <v>0</v>
      </c>
    </row>
    <row r="85" spans="1:8" ht="16.5" x14ac:dyDescent="0.3">
      <c r="A85" s="109"/>
      <c r="B85" s="85" t="s">
        <v>67</v>
      </c>
      <c r="C85" s="85"/>
      <c r="D85" s="107"/>
      <c r="E85" s="107"/>
      <c r="F85" s="28"/>
      <c r="G85" s="182"/>
    </row>
    <row r="86" spans="1:8" ht="16.5" x14ac:dyDescent="0.3">
      <c r="A86" s="109" t="s">
        <v>354</v>
      </c>
      <c r="B86" s="85" t="s">
        <v>99</v>
      </c>
      <c r="C86" s="85" t="s">
        <v>85</v>
      </c>
      <c r="D86" s="107" t="s">
        <v>54</v>
      </c>
      <c r="E86" s="108">
        <f>1781.8*0.4+15+71.6</f>
        <v>799.32</v>
      </c>
      <c r="F86" s="81"/>
      <c r="G86" s="182">
        <f>E86*F86</f>
        <v>0</v>
      </c>
    </row>
    <row r="87" spans="1:8" ht="16.5" x14ac:dyDescent="0.3">
      <c r="A87" s="109"/>
      <c r="B87" s="85" t="s">
        <v>68</v>
      </c>
      <c r="C87" s="85"/>
      <c r="D87" s="107"/>
      <c r="E87" s="107"/>
      <c r="F87" s="81"/>
      <c r="G87" s="182"/>
    </row>
    <row r="88" spans="1:8" ht="16.5" x14ac:dyDescent="0.3">
      <c r="A88" s="109" t="s">
        <v>355</v>
      </c>
      <c r="B88" s="85" t="s">
        <v>100</v>
      </c>
      <c r="C88" s="85" t="s">
        <v>86</v>
      </c>
      <c r="D88" s="107" t="s">
        <v>54</v>
      </c>
      <c r="E88" s="108">
        <f>1781.8*0.4</f>
        <v>712.72</v>
      </c>
      <c r="F88" s="81"/>
      <c r="G88" s="182">
        <f>E88*F88</f>
        <v>0</v>
      </c>
    </row>
    <row r="89" spans="1:8" ht="16.5" x14ac:dyDescent="0.3">
      <c r="A89" s="115"/>
      <c r="B89" s="85" t="s">
        <v>53</v>
      </c>
      <c r="C89" s="115"/>
      <c r="D89" s="114"/>
      <c r="E89" s="114"/>
      <c r="F89" s="28"/>
      <c r="G89" s="182"/>
    </row>
    <row r="90" spans="1:8" ht="16.5" x14ac:dyDescent="0.3">
      <c r="A90" s="109"/>
      <c r="B90" s="85"/>
      <c r="C90" s="85"/>
      <c r="D90" s="110"/>
      <c r="E90" s="107"/>
      <c r="F90" s="28"/>
      <c r="G90" s="182"/>
    </row>
    <row r="91" spans="1:8" ht="25.5" x14ac:dyDescent="0.3">
      <c r="A91" s="218" t="s">
        <v>227</v>
      </c>
      <c r="B91" s="221" t="s">
        <v>141</v>
      </c>
      <c r="C91" s="85" t="s">
        <v>134</v>
      </c>
      <c r="D91" s="110"/>
      <c r="E91" s="107"/>
      <c r="F91" s="28"/>
      <c r="G91" s="182"/>
    </row>
    <row r="92" spans="1:8" ht="63.75" x14ac:dyDescent="0.3">
      <c r="A92" s="218"/>
      <c r="B92" s="221"/>
      <c r="C92" s="85" t="s">
        <v>142</v>
      </c>
      <c r="D92" s="110"/>
      <c r="E92" s="107"/>
      <c r="F92" s="28"/>
      <c r="G92" s="182"/>
    </row>
    <row r="93" spans="1:8" ht="27" x14ac:dyDescent="0.3">
      <c r="A93" s="218"/>
      <c r="B93" s="221"/>
      <c r="C93" s="85" t="s">
        <v>369</v>
      </c>
      <c r="D93" s="107" t="s">
        <v>55</v>
      </c>
      <c r="E93" s="108">
        <f>203.92*3+193.62*2.3</f>
        <v>1057.086</v>
      </c>
      <c r="F93" s="28"/>
      <c r="G93" s="182">
        <f>E93*F93</f>
        <v>0</v>
      </c>
      <c r="H93" s="167"/>
    </row>
    <row r="94" spans="1:8" ht="16.5" x14ac:dyDescent="0.3">
      <c r="A94" s="109"/>
      <c r="B94" s="85"/>
      <c r="C94" s="85"/>
      <c r="D94" s="110"/>
      <c r="E94" s="107"/>
      <c r="F94" s="28"/>
      <c r="G94" s="182"/>
    </row>
    <row r="95" spans="1:8" ht="76.5" x14ac:dyDescent="0.3">
      <c r="A95" s="218" t="s">
        <v>228</v>
      </c>
      <c r="B95" s="85" t="s">
        <v>114</v>
      </c>
      <c r="C95" s="85" t="s">
        <v>256</v>
      </c>
      <c r="D95" s="107"/>
      <c r="E95" s="108"/>
      <c r="F95" s="28"/>
      <c r="G95" s="182"/>
    </row>
    <row r="96" spans="1:8" ht="16.5" x14ac:dyDescent="0.3">
      <c r="A96" s="218"/>
      <c r="B96" s="85"/>
      <c r="C96" s="85" t="s">
        <v>367</v>
      </c>
      <c r="D96" s="107" t="s">
        <v>54</v>
      </c>
      <c r="E96" s="108">
        <v>222.29</v>
      </c>
      <c r="F96" s="28"/>
      <c r="G96" s="182">
        <f>E96*F96</f>
        <v>0</v>
      </c>
      <c r="H96" s="167"/>
    </row>
    <row r="97" spans="1:8" ht="16.5" x14ac:dyDescent="0.3">
      <c r="A97" s="109"/>
      <c r="B97" s="85"/>
      <c r="C97" s="85"/>
      <c r="D97" s="110"/>
      <c r="E97" s="108"/>
      <c r="F97" s="28"/>
      <c r="G97" s="182"/>
      <c r="H97" s="167"/>
    </row>
    <row r="98" spans="1:8" ht="38.25" x14ac:dyDescent="0.3">
      <c r="A98" s="218" t="s">
        <v>88</v>
      </c>
      <c r="B98" s="221" t="s">
        <v>144</v>
      </c>
      <c r="C98" s="85" t="s">
        <v>185</v>
      </c>
      <c r="D98" s="107"/>
      <c r="E98" s="108"/>
      <c r="F98" s="28"/>
      <c r="G98" s="182"/>
    </row>
    <row r="99" spans="1:8" ht="38.25" x14ac:dyDescent="0.3">
      <c r="A99" s="218"/>
      <c r="B99" s="221"/>
      <c r="C99" s="85" t="s">
        <v>145</v>
      </c>
      <c r="D99" s="107"/>
      <c r="E99" s="108"/>
      <c r="F99" s="28"/>
      <c r="G99" s="182"/>
    </row>
    <row r="100" spans="1:8" ht="27" x14ac:dyDescent="0.3">
      <c r="A100" s="218"/>
      <c r="B100" s="221"/>
      <c r="C100" s="85" t="s">
        <v>370</v>
      </c>
      <c r="D100" s="107" t="s">
        <v>54</v>
      </c>
      <c r="E100" s="108">
        <f>0.2*105.9</f>
        <v>21.180000000000003</v>
      </c>
      <c r="F100" s="28"/>
      <c r="G100" s="182">
        <f>E100*F100</f>
        <v>0</v>
      </c>
      <c r="H100" s="167"/>
    </row>
    <row r="101" spans="1:8" ht="16.5" x14ac:dyDescent="0.3">
      <c r="A101" s="109"/>
      <c r="B101" s="85"/>
      <c r="C101" s="85"/>
      <c r="D101" s="110"/>
      <c r="E101" s="108"/>
      <c r="F101" s="28"/>
      <c r="G101" s="182"/>
    </row>
    <row r="102" spans="1:8" ht="38.25" x14ac:dyDescent="0.3">
      <c r="A102" s="218" t="s">
        <v>93</v>
      </c>
      <c r="B102" s="221" t="s">
        <v>146</v>
      </c>
      <c r="C102" s="85" t="s">
        <v>135</v>
      </c>
      <c r="D102" s="107"/>
      <c r="E102" s="108"/>
      <c r="F102" s="28"/>
      <c r="G102" s="182"/>
    </row>
    <row r="103" spans="1:8" ht="51" x14ac:dyDescent="0.3">
      <c r="A103" s="218"/>
      <c r="B103" s="221"/>
      <c r="C103" s="85" t="s">
        <v>147</v>
      </c>
      <c r="D103" s="107"/>
      <c r="E103" s="108"/>
      <c r="F103" s="28"/>
      <c r="G103" s="182"/>
    </row>
    <row r="104" spans="1:8" ht="28.5" x14ac:dyDescent="0.3">
      <c r="A104" s="218"/>
      <c r="B104" s="221"/>
      <c r="C104" s="207" t="s">
        <v>370</v>
      </c>
      <c r="D104" s="107" t="s">
        <v>54</v>
      </c>
      <c r="E104" s="108">
        <f>(0.47+0.53)*105.9</f>
        <v>105.9</v>
      </c>
      <c r="F104" s="28"/>
      <c r="G104" s="182">
        <f>E104*F104</f>
        <v>0</v>
      </c>
      <c r="H104" s="167"/>
    </row>
    <row r="105" spans="1:8" ht="16.5" x14ac:dyDescent="0.3">
      <c r="A105" s="109"/>
      <c r="B105" s="85"/>
      <c r="C105" s="85"/>
      <c r="D105" s="110"/>
      <c r="E105" s="107"/>
      <c r="F105" s="28"/>
      <c r="G105" s="182"/>
    </row>
    <row r="106" spans="1:8" ht="51" x14ac:dyDescent="0.3">
      <c r="A106" s="109" t="s">
        <v>94</v>
      </c>
      <c r="B106" s="85" t="s">
        <v>143</v>
      </c>
      <c r="C106" s="85" t="s">
        <v>148</v>
      </c>
      <c r="D106" s="107"/>
      <c r="E106" s="107"/>
      <c r="F106" s="28"/>
      <c r="G106" s="182"/>
    </row>
    <row r="107" spans="1:8" ht="76.5" x14ac:dyDescent="0.3">
      <c r="A107" s="109"/>
      <c r="B107" s="85"/>
      <c r="C107" s="85" t="s">
        <v>149</v>
      </c>
      <c r="D107" s="107"/>
      <c r="E107" s="107"/>
      <c r="F107" s="28"/>
      <c r="G107" s="182"/>
    </row>
    <row r="108" spans="1:8" ht="16.5" x14ac:dyDescent="0.3">
      <c r="A108" s="109"/>
      <c r="B108" s="85"/>
      <c r="C108" s="85" t="s">
        <v>371</v>
      </c>
      <c r="D108" s="107"/>
      <c r="E108" s="107"/>
      <c r="F108" s="28"/>
      <c r="G108" s="182"/>
    </row>
    <row r="109" spans="1:8" ht="16.5" x14ac:dyDescent="0.3">
      <c r="A109" s="109"/>
      <c r="B109" s="85"/>
      <c r="C109" s="85"/>
      <c r="D109" s="107"/>
      <c r="E109" s="107"/>
      <c r="F109" s="28"/>
      <c r="G109" s="182"/>
    </row>
    <row r="110" spans="1:8" ht="16.5" x14ac:dyDescent="0.3">
      <c r="A110" s="109" t="s">
        <v>356</v>
      </c>
      <c r="B110" s="85" t="s">
        <v>101</v>
      </c>
      <c r="C110" s="85" t="s">
        <v>102</v>
      </c>
      <c r="D110" s="107" t="s">
        <v>54</v>
      </c>
      <c r="E110" s="108">
        <f>1425.5-E111</f>
        <v>1069.1399999999999</v>
      </c>
      <c r="F110" s="28"/>
      <c r="G110" s="182">
        <f>E110*F110</f>
        <v>0</v>
      </c>
      <c r="H110" s="167"/>
    </row>
    <row r="111" spans="1:8" ht="16.5" x14ac:dyDescent="0.3">
      <c r="A111" s="109" t="s">
        <v>357</v>
      </c>
      <c r="B111" s="85"/>
      <c r="C111" s="85" t="s">
        <v>196</v>
      </c>
      <c r="D111" s="107" t="s">
        <v>54</v>
      </c>
      <c r="E111" s="108">
        <f>E88/2</f>
        <v>356.36</v>
      </c>
      <c r="F111" s="28"/>
      <c r="G111" s="182">
        <f>E111*F111</f>
        <v>0</v>
      </c>
      <c r="H111" s="167"/>
    </row>
    <row r="112" spans="1:8" ht="16.5" x14ac:dyDescent="0.3">
      <c r="A112" s="109"/>
      <c r="B112" s="85"/>
      <c r="C112" s="85"/>
      <c r="D112" s="107"/>
      <c r="E112" s="108"/>
      <c r="F112" s="28"/>
      <c r="G112" s="182"/>
    </row>
    <row r="113" spans="1:8" ht="51" x14ac:dyDescent="0.25">
      <c r="A113" s="109" t="s">
        <v>321</v>
      </c>
      <c r="B113" s="85" t="s">
        <v>319</v>
      </c>
      <c r="C113" s="165" t="s">
        <v>320</v>
      </c>
      <c r="D113" s="94"/>
      <c r="E113" s="94"/>
      <c r="F113" s="95"/>
      <c r="G113" s="188"/>
    </row>
    <row r="114" spans="1:8" ht="18" x14ac:dyDescent="0.25">
      <c r="A114" s="109"/>
      <c r="B114" s="85"/>
      <c r="C114" s="85" t="s">
        <v>334</v>
      </c>
      <c r="D114" s="94" t="s">
        <v>372</v>
      </c>
      <c r="E114" s="96">
        <f>26*0.5</f>
        <v>13</v>
      </c>
      <c r="F114" s="95"/>
      <c r="G114" s="188">
        <f>E114*F114</f>
        <v>0</v>
      </c>
    </row>
    <row r="115" spans="1:8" ht="16.5" x14ac:dyDescent="0.3">
      <c r="A115" s="109"/>
      <c r="B115" s="85"/>
      <c r="C115" s="85"/>
      <c r="D115" s="107"/>
      <c r="E115" s="108"/>
      <c r="F115" s="28"/>
      <c r="G115" s="182"/>
    </row>
    <row r="116" spans="1:8" ht="89.25" x14ac:dyDescent="0.3">
      <c r="A116" s="109" t="s">
        <v>358</v>
      </c>
      <c r="B116" s="85" t="s">
        <v>186</v>
      </c>
      <c r="C116" s="85" t="s">
        <v>187</v>
      </c>
      <c r="D116" s="107" t="s">
        <v>87</v>
      </c>
      <c r="E116" s="108"/>
      <c r="F116" s="28"/>
      <c r="G116" s="182"/>
    </row>
    <row r="117" spans="1:8" ht="25.5" x14ac:dyDescent="0.3">
      <c r="A117" s="109"/>
      <c r="B117" s="85"/>
      <c r="C117" s="85" t="s">
        <v>194</v>
      </c>
      <c r="D117" s="107"/>
      <c r="E117" s="108"/>
      <c r="F117" s="28"/>
      <c r="G117" s="182"/>
    </row>
    <row r="118" spans="1:8" ht="16.5" x14ac:dyDescent="0.3">
      <c r="A118" s="109" t="s">
        <v>359</v>
      </c>
      <c r="B118" s="85" t="s">
        <v>188</v>
      </c>
      <c r="C118" s="85" t="s">
        <v>189</v>
      </c>
      <c r="D118" s="94" t="s">
        <v>372</v>
      </c>
      <c r="E118" s="108">
        <f>E84+E78</f>
        <v>600.00400000000002</v>
      </c>
      <c r="F118" s="28"/>
      <c r="G118" s="182">
        <f>E118*F118</f>
        <v>0</v>
      </c>
    </row>
    <row r="119" spans="1:8" ht="16.5" x14ac:dyDescent="0.3">
      <c r="A119" s="109" t="s">
        <v>360</v>
      </c>
      <c r="B119" s="85" t="s">
        <v>190</v>
      </c>
      <c r="C119" s="85" t="s">
        <v>191</v>
      </c>
      <c r="D119" s="94" t="s">
        <v>372</v>
      </c>
      <c r="E119" s="108">
        <f>E86+E79-E110</f>
        <v>217.4680000000003</v>
      </c>
      <c r="F119" s="81"/>
      <c r="G119" s="182">
        <f t="shared" ref="G119:G120" si="0">E119*F119</f>
        <v>0</v>
      </c>
    </row>
    <row r="120" spans="1:8" ht="16.5" x14ac:dyDescent="0.3">
      <c r="A120" s="109" t="s">
        <v>361</v>
      </c>
      <c r="B120" s="85" t="s">
        <v>192</v>
      </c>
      <c r="C120" s="85" t="s">
        <v>193</v>
      </c>
      <c r="D120" s="94" t="s">
        <v>372</v>
      </c>
      <c r="E120" s="108">
        <f>E88+E80-E111</f>
        <v>843.64800000000002</v>
      </c>
      <c r="F120" s="28"/>
      <c r="G120" s="182">
        <f t="shared" si="0"/>
        <v>0</v>
      </c>
    </row>
    <row r="121" spans="1:8" ht="16.5" x14ac:dyDescent="0.3">
      <c r="A121" s="80"/>
      <c r="B121" s="90"/>
      <c r="C121" s="35"/>
      <c r="D121" s="28"/>
      <c r="E121" s="29"/>
      <c r="F121" s="28"/>
      <c r="G121" s="183"/>
    </row>
    <row r="122" spans="1:8" ht="16.5" x14ac:dyDescent="0.3">
      <c r="A122" s="59" t="s">
        <v>30</v>
      </c>
      <c r="B122" s="31"/>
      <c r="C122" s="32" t="s">
        <v>56</v>
      </c>
      <c r="D122" s="33"/>
      <c r="E122" s="34"/>
      <c r="F122" s="33"/>
      <c r="G122" s="185">
        <f>SUM(G78:G121)</f>
        <v>0</v>
      </c>
    </row>
    <row r="123" spans="1:8" ht="16.5" x14ac:dyDescent="0.3">
      <c r="A123" s="80"/>
      <c r="B123" s="90"/>
      <c r="C123" s="27"/>
      <c r="D123" s="28"/>
      <c r="E123" s="29"/>
      <c r="F123" s="28"/>
      <c r="G123" s="183"/>
    </row>
    <row r="124" spans="1:8" ht="30" x14ac:dyDescent="0.3">
      <c r="A124" s="58" t="s">
        <v>31</v>
      </c>
      <c r="B124" s="26"/>
      <c r="C124" s="27" t="s">
        <v>45</v>
      </c>
      <c r="D124" s="28"/>
      <c r="E124" s="29"/>
      <c r="F124" s="28"/>
      <c r="G124" s="183"/>
    </row>
    <row r="125" spans="1:8" ht="16.5" x14ac:dyDescent="0.3">
      <c r="A125" s="109"/>
      <c r="B125" s="85"/>
      <c r="C125" s="120"/>
      <c r="D125" s="65"/>
      <c r="E125" s="121"/>
      <c r="F125" s="28"/>
      <c r="G125" s="183"/>
    </row>
    <row r="126" spans="1:8" ht="51" x14ac:dyDescent="0.3">
      <c r="A126" s="218" t="s">
        <v>16</v>
      </c>
      <c r="B126" s="85" t="s">
        <v>113</v>
      </c>
      <c r="C126" s="85" t="s">
        <v>150</v>
      </c>
      <c r="D126" s="107"/>
      <c r="E126" s="111"/>
      <c r="F126" s="28"/>
      <c r="G126" s="182"/>
    </row>
    <row r="127" spans="1:8" ht="27" x14ac:dyDescent="0.3">
      <c r="A127" s="218"/>
      <c r="B127" s="85"/>
      <c r="C127" s="85" t="s">
        <v>373</v>
      </c>
      <c r="D127" s="107" t="s">
        <v>54</v>
      </c>
      <c r="E127" s="111">
        <v>111.93</v>
      </c>
      <c r="F127" s="81"/>
      <c r="G127" s="182">
        <f>E127*F127</f>
        <v>0</v>
      </c>
      <c r="H127" s="167"/>
    </row>
    <row r="128" spans="1:8" ht="16.5" x14ac:dyDescent="0.3">
      <c r="A128" s="109"/>
      <c r="B128" s="85"/>
      <c r="C128" s="85"/>
      <c r="D128" s="107"/>
      <c r="E128" s="111"/>
      <c r="F128" s="81"/>
      <c r="G128" s="182"/>
    </row>
    <row r="129" spans="1:8" ht="63.75" x14ac:dyDescent="0.3">
      <c r="A129" s="109" t="s">
        <v>17</v>
      </c>
      <c r="B129" s="122" t="s">
        <v>267</v>
      </c>
      <c r="C129" s="123" t="s">
        <v>336</v>
      </c>
      <c r="D129" s="124"/>
      <c r="E129" s="125"/>
      <c r="F129" s="111"/>
      <c r="G129" s="183"/>
    </row>
    <row r="130" spans="1:8" ht="16.5" x14ac:dyDescent="0.3">
      <c r="A130" s="109"/>
      <c r="B130" s="122"/>
      <c r="C130" s="123" t="s">
        <v>199</v>
      </c>
      <c r="D130" s="124" t="s">
        <v>372</v>
      </c>
      <c r="E130" s="125">
        <f>0.1*1.6*1.6*5</f>
        <v>1.2800000000000002</v>
      </c>
      <c r="F130" s="111"/>
      <c r="G130" s="182">
        <f>E130*F130</f>
        <v>0</v>
      </c>
      <c r="H130" s="167"/>
    </row>
    <row r="131" spans="1:8" ht="16.5" x14ac:dyDescent="0.3">
      <c r="A131" s="109"/>
      <c r="B131" s="122"/>
      <c r="C131" s="123"/>
      <c r="D131" s="124"/>
      <c r="E131" s="125"/>
      <c r="F131" s="111"/>
      <c r="G131" s="182"/>
    </row>
    <row r="132" spans="1:8" ht="63.75" x14ac:dyDescent="0.3">
      <c r="A132" s="109" t="s">
        <v>18</v>
      </c>
      <c r="B132" s="122" t="s">
        <v>267</v>
      </c>
      <c r="C132" s="123" t="s">
        <v>337</v>
      </c>
      <c r="D132" s="124"/>
      <c r="E132" s="125"/>
      <c r="F132" s="111"/>
      <c r="G132" s="183"/>
    </row>
    <row r="133" spans="1:8" ht="14.25" x14ac:dyDescent="0.2">
      <c r="A133" s="109"/>
      <c r="B133" s="122"/>
      <c r="C133" s="123" t="s">
        <v>382</v>
      </c>
      <c r="D133" s="124" t="s">
        <v>195</v>
      </c>
      <c r="E133" s="125">
        <f>0.1*1.6*1.6*16</f>
        <v>4.096000000000001</v>
      </c>
      <c r="F133" s="111"/>
      <c r="G133" s="189">
        <f>E133*F133</f>
        <v>0</v>
      </c>
      <c r="H133" s="167"/>
    </row>
    <row r="134" spans="1:8" ht="16.5" x14ac:dyDescent="0.3">
      <c r="A134" s="109"/>
      <c r="B134" s="85"/>
      <c r="C134" s="85"/>
      <c r="D134" s="110"/>
      <c r="E134" s="111"/>
      <c r="F134" s="28"/>
      <c r="G134" s="182"/>
    </row>
    <row r="135" spans="1:8" ht="63.75" x14ac:dyDescent="0.3">
      <c r="A135" s="109" t="s">
        <v>230</v>
      </c>
      <c r="B135" s="85" t="s">
        <v>66</v>
      </c>
      <c r="C135" s="165" t="s">
        <v>197</v>
      </c>
      <c r="D135" s="110"/>
      <c r="E135" s="111"/>
      <c r="F135" s="28"/>
      <c r="G135" s="182"/>
    </row>
    <row r="136" spans="1:8" ht="27" x14ac:dyDescent="0.3">
      <c r="A136" s="109"/>
      <c r="B136" s="85"/>
      <c r="C136" s="85" t="s">
        <v>374</v>
      </c>
      <c r="D136" s="110"/>
      <c r="E136" s="111"/>
      <c r="F136" s="28"/>
      <c r="G136" s="182"/>
    </row>
    <row r="137" spans="1:8" ht="16.5" x14ac:dyDescent="0.3">
      <c r="A137" s="109" t="s">
        <v>269</v>
      </c>
      <c r="B137" s="85" t="s">
        <v>73</v>
      </c>
      <c r="C137" s="85" t="s">
        <v>74</v>
      </c>
      <c r="D137" s="107" t="s">
        <v>54</v>
      </c>
      <c r="E137" s="111">
        <v>159.06</v>
      </c>
      <c r="F137" s="28"/>
      <c r="G137" s="182">
        <f>E137*F137</f>
        <v>0</v>
      </c>
      <c r="H137" s="167"/>
    </row>
    <row r="138" spans="1:8" ht="16.5" x14ac:dyDescent="0.3">
      <c r="A138" s="109" t="s">
        <v>231</v>
      </c>
      <c r="B138" s="85" t="s">
        <v>69</v>
      </c>
      <c r="C138" s="85" t="s">
        <v>71</v>
      </c>
      <c r="D138" s="107" t="s">
        <v>54</v>
      </c>
      <c r="E138" s="111">
        <v>97.88</v>
      </c>
      <c r="F138" s="28"/>
      <c r="G138" s="182">
        <f>E138*F138</f>
        <v>0</v>
      </c>
      <c r="H138" s="167"/>
    </row>
    <row r="139" spans="1:8" ht="16.5" x14ac:dyDescent="0.3">
      <c r="A139" s="109" t="s">
        <v>286</v>
      </c>
      <c r="B139" s="85" t="s">
        <v>70</v>
      </c>
      <c r="C139" s="85" t="s">
        <v>72</v>
      </c>
      <c r="D139" s="107" t="s">
        <v>54</v>
      </c>
      <c r="E139" s="111">
        <v>159.06</v>
      </c>
      <c r="F139" s="28"/>
      <c r="G139" s="182">
        <f>E139*F139</f>
        <v>0</v>
      </c>
      <c r="H139" s="167"/>
    </row>
    <row r="140" spans="1:8" ht="16.5" x14ac:dyDescent="0.3">
      <c r="A140" s="109"/>
      <c r="B140" s="85"/>
      <c r="C140" s="85"/>
      <c r="D140" s="110"/>
      <c r="E140" s="111"/>
      <c r="F140" s="28"/>
      <c r="G140" s="182"/>
    </row>
    <row r="141" spans="1:8" ht="76.5" x14ac:dyDescent="0.3">
      <c r="A141" s="109" t="s">
        <v>232</v>
      </c>
      <c r="B141" s="85" t="s">
        <v>66</v>
      </c>
      <c r="C141" s="165" t="s">
        <v>257</v>
      </c>
      <c r="D141" s="110"/>
      <c r="E141" s="111"/>
      <c r="F141" s="28"/>
      <c r="G141" s="182"/>
    </row>
    <row r="142" spans="1:8" ht="27" x14ac:dyDescent="0.3">
      <c r="A142" s="109"/>
      <c r="B142" s="85"/>
      <c r="C142" s="85" t="s">
        <v>374</v>
      </c>
      <c r="D142" s="110"/>
      <c r="E142" s="107"/>
      <c r="F142" s="28"/>
      <c r="G142" s="182"/>
    </row>
    <row r="143" spans="1:8" ht="16.5" x14ac:dyDescent="0.3">
      <c r="A143" s="109" t="s">
        <v>270</v>
      </c>
      <c r="B143" s="85" t="s">
        <v>73</v>
      </c>
      <c r="C143" s="85" t="s">
        <v>74</v>
      </c>
      <c r="D143" s="107" t="s">
        <v>54</v>
      </c>
      <c r="E143" s="111">
        <v>81.680000000000007</v>
      </c>
      <c r="F143" s="28"/>
      <c r="G143" s="182">
        <f>E143*F143</f>
        <v>0</v>
      </c>
    </row>
    <row r="144" spans="1:8" ht="16.5" x14ac:dyDescent="0.3">
      <c r="A144" s="109" t="s">
        <v>271</v>
      </c>
      <c r="B144" s="85" t="s">
        <v>69</v>
      </c>
      <c r="C144" s="85" t="s">
        <v>71</v>
      </c>
      <c r="D144" s="107" t="s">
        <v>54</v>
      </c>
      <c r="E144" s="111">
        <v>116.68</v>
      </c>
      <c r="F144" s="28"/>
      <c r="G144" s="182">
        <f t="shared" ref="G144:G145" si="1">E144*F144</f>
        <v>0</v>
      </c>
    </row>
    <row r="145" spans="1:8" ht="16.5" x14ac:dyDescent="0.3">
      <c r="A145" s="109" t="s">
        <v>287</v>
      </c>
      <c r="B145" s="85" t="s">
        <v>70</v>
      </c>
      <c r="C145" s="85" t="s">
        <v>72</v>
      </c>
      <c r="D145" s="107" t="s">
        <v>54</v>
      </c>
      <c r="E145" s="111">
        <v>81.680000000000007</v>
      </c>
      <c r="F145" s="28"/>
      <c r="G145" s="182">
        <f t="shared" si="1"/>
        <v>0</v>
      </c>
    </row>
    <row r="146" spans="1:8" ht="16.5" x14ac:dyDescent="0.3">
      <c r="A146" s="109"/>
      <c r="B146" s="85"/>
      <c r="C146" s="85"/>
      <c r="D146" s="110"/>
      <c r="E146" s="107"/>
      <c r="F146" s="28"/>
      <c r="G146" s="182"/>
    </row>
    <row r="147" spans="1:8" ht="90" customHeight="1" x14ac:dyDescent="0.3">
      <c r="A147" s="109" t="s">
        <v>272</v>
      </c>
      <c r="B147" s="85" t="s">
        <v>66</v>
      </c>
      <c r="C147" s="85" t="s">
        <v>153</v>
      </c>
      <c r="D147" s="126"/>
      <c r="E147" s="107"/>
      <c r="F147" s="28"/>
      <c r="G147" s="182"/>
    </row>
    <row r="148" spans="1:8" ht="27" x14ac:dyDescent="0.3">
      <c r="A148" s="109"/>
      <c r="B148" s="85"/>
      <c r="C148" s="85" t="s">
        <v>374</v>
      </c>
      <c r="D148" s="126"/>
      <c r="E148" s="107"/>
      <c r="F148" s="28"/>
      <c r="G148" s="182"/>
    </row>
    <row r="149" spans="1:8" ht="16.5" x14ac:dyDescent="0.3">
      <c r="A149" s="109" t="s">
        <v>288</v>
      </c>
      <c r="B149" s="85" t="s">
        <v>151</v>
      </c>
      <c r="C149" s="85" t="s">
        <v>71</v>
      </c>
      <c r="D149" s="107" t="s">
        <v>54</v>
      </c>
      <c r="E149" s="107">
        <v>1.23</v>
      </c>
      <c r="F149" s="28"/>
      <c r="G149" s="182">
        <f>E149*F149</f>
        <v>0</v>
      </c>
    </row>
    <row r="150" spans="1:8" ht="16.5" x14ac:dyDescent="0.3">
      <c r="A150" s="109" t="s">
        <v>289</v>
      </c>
      <c r="B150" s="85" t="s">
        <v>152</v>
      </c>
      <c r="C150" s="85" t="s">
        <v>72</v>
      </c>
      <c r="D150" s="107" t="s">
        <v>54</v>
      </c>
      <c r="E150" s="107">
        <v>12.18</v>
      </c>
      <c r="F150" s="28"/>
      <c r="G150" s="182">
        <f>E150*F150</f>
        <v>0</v>
      </c>
    </row>
    <row r="151" spans="1:8" ht="16.5" x14ac:dyDescent="0.3">
      <c r="A151" s="109"/>
      <c r="B151" s="85"/>
      <c r="C151" s="85"/>
      <c r="D151" s="110"/>
      <c r="E151" s="107"/>
      <c r="F151" s="28"/>
      <c r="G151" s="182"/>
    </row>
    <row r="152" spans="1:8" ht="76.5" x14ac:dyDescent="0.3">
      <c r="A152" s="109" t="s">
        <v>107</v>
      </c>
      <c r="B152" s="85" t="s">
        <v>66</v>
      </c>
      <c r="C152" s="85" t="s">
        <v>154</v>
      </c>
      <c r="D152" s="126"/>
      <c r="E152" s="107"/>
      <c r="F152" s="28"/>
      <c r="G152" s="182"/>
    </row>
    <row r="153" spans="1:8" ht="27" x14ac:dyDescent="0.3">
      <c r="A153" s="109"/>
      <c r="B153" s="85"/>
      <c r="C153" s="85" t="s">
        <v>374</v>
      </c>
      <c r="D153" s="126"/>
      <c r="E153" s="107"/>
      <c r="F153" s="28"/>
      <c r="G153" s="182"/>
    </row>
    <row r="154" spans="1:8" ht="16.5" x14ac:dyDescent="0.3">
      <c r="A154" s="109" t="s">
        <v>290</v>
      </c>
      <c r="B154" s="85" t="s">
        <v>151</v>
      </c>
      <c r="C154" s="85" t="s">
        <v>71</v>
      </c>
      <c r="D154" s="107" t="s">
        <v>54</v>
      </c>
      <c r="E154" s="107">
        <v>5.0999999999999996</v>
      </c>
      <c r="F154" s="28"/>
      <c r="G154" s="182">
        <f>E154*F154</f>
        <v>0</v>
      </c>
    </row>
    <row r="155" spans="1:8" ht="16.5" x14ac:dyDescent="0.3">
      <c r="A155" s="109" t="s">
        <v>291</v>
      </c>
      <c r="B155" s="85" t="s">
        <v>152</v>
      </c>
      <c r="C155" s="85" t="s">
        <v>72</v>
      </c>
      <c r="D155" s="107" t="s">
        <v>54</v>
      </c>
      <c r="E155" s="107">
        <v>5.9</v>
      </c>
      <c r="F155" s="28"/>
      <c r="G155" s="182">
        <f>E155*F155</f>
        <v>0</v>
      </c>
    </row>
    <row r="156" spans="1:8" ht="16.5" x14ac:dyDescent="0.3">
      <c r="A156" s="109"/>
      <c r="B156" s="85"/>
      <c r="C156" s="85"/>
      <c r="D156" s="110"/>
      <c r="E156" s="107"/>
      <c r="F156" s="28"/>
      <c r="G156" s="182"/>
    </row>
    <row r="157" spans="1:8" ht="165.75" x14ac:dyDescent="0.3">
      <c r="A157" s="109" t="s">
        <v>233</v>
      </c>
      <c r="B157" s="85" t="s">
        <v>66</v>
      </c>
      <c r="C157" s="165" t="s">
        <v>198</v>
      </c>
      <c r="D157" s="124"/>
      <c r="E157" s="125"/>
      <c r="F157" s="28"/>
      <c r="G157" s="182"/>
    </row>
    <row r="158" spans="1:8" ht="16.5" x14ac:dyDescent="0.3">
      <c r="A158" s="109"/>
      <c r="B158" s="85"/>
      <c r="C158" s="123" t="s">
        <v>199</v>
      </c>
      <c r="D158" s="107" t="s">
        <v>54</v>
      </c>
      <c r="E158" s="107">
        <f>3.94*9</f>
        <v>35.46</v>
      </c>
      <c r="F158" s="28"/>
      <c r="G158" s="182">
        <f>E158*F158</f>
        <v>0</v>
      </c>
    </row>
    <row r="159" spans="1:8" ht="16.5" x14ac:dyDescent="0.3">
      <c r="A159" s="109"/>
      <c r="B159" s="85"/>
      <c r="C159" s="85"/>
      <c r="D159" s="107"/>
      <c r="E159" s="107"/>
      <c r="F159" s="28"/>
      <c r="G159" s="182"/>
      <c r="H159" s="167"/>
    </row>
    <row r="160" spans="1:8" ht="51" x14ac:dyDescent="0.3">
      <c r="A160" s="109" t="s">
        <v>234</v>
      </c>
      <c r="B160" s="122" t="s">
        <v>200</v>
      </c>
      <c r="C160" s="85" t="s">
        <v>212</v>
      </c>
      <c r="D160" s="124"/>
      <c r="E160" s="125"/>
      <c r="F160" s="28"/>
      <c r="G160" s="182"/>
    </row>
    <row r="161" spans="1:7" ht="16.5" x14ac:dyDescent="0.3">
      <c r="A161" s="109"/>
      <c r="B161" s="122"/>
      <c r="C161" s="123" t="s">
        <v>199</v>
      </c>
      <c r="D161" s="107" t="s">
        <v>54</v>
      </c>
      <c r="E161" s="107">
        <f>(0.196-0.127)*20</f>
        <v>1.3800000000000001</v>
      </c>
      <c r="F161" s="28"/>
      <c r="G161" s="182">
        <f t="shared" ref="G159:G161" si="2">E161*F161</f>
        <v>0</v>
      </c>
    </row>
    <row r="162" spans="1:7" ht="16.5" x14ac:dyDescent="0.3">
      <c r="A162" s="109"/>
      <c r="B162" s="85"/>
      <c r="C162" s="85"/>
      <c r="D162" s="110"/>
      <c r="E162" s="107"/>
      <c r="F162" s="28"/>
      <c r="G162" s="182"/>
    </row>
    <row r="163" spans="1:7" ht="108" customHeight="1" x14ac:dyDescent="0.3">
      <c r="A163" s="109" t="s">
        <v>108</v>
      </c>
      <c r="B163" s="85" t="s">
        <v>66</v>
      </c>
      <c r="C163" s="85" t="s">
        <v>155</v>
      </c>
      <c r="D163" s="110"/>
      <c r="E163" s="107"/>
      <c r="F163" s="28"/>
      <c r="G163" s="182"/>
    </row>
    <row r="164" spans="1:7" ht="38.25" x14ac:dyDescent="0.3">
      <c r="A164" s="109"/>
      <c r="B164" s="85"/>
      <c r="C164" s="85" t="s">
        <v>105</v>
      </c>
      <c r="D164" s="110"/>
      <c r="E164" s="107"/>
      <c r="F164" s="28"/>
      <c r="G164" s="183"/>
    </row>
    <row r="165" spans="1:7" ht="27" x14ac:dyDescent="0.3">
      <c r="A165" s="109"/>
      <c r="B165" s="85"/>
      <c r="C165" s="85" t="s">
        <v>374</v>
      </c>
      <c r="D165" s="110"/>
      <c r="E165" s="107"/>
      <c r="F165" s="28"/>
      <c r="G165" s="182"/>
    </row>
    <row r="166" spans="1:7" ht="16.5" x14ac:dyDescent="0.3">
      <c r="A166" s="109" t="s">
        <v>235</v>
      </c>
      <c r="B166" s="85" t="s">
        <v>103</v>
      </c>
      <c r="C166" s="85" t="s">
        <v>104</v>
      </c>
      <c r="D166" s="107" t="s">
        <v>54</v>
      </c>
      <c r="E166" s="107">
        <v>26.46</v>
      </c>
      <c r="F166" s="28"/>
      <c r="G166" s="182">
        <f>E166*F166</f>
        <v>0</v>
      </c>
    </row>
    <row r="167" spans="1:7" ht="16.5" x14ac:dyDescent="0.3">
      <c r="A167" s="109" t="s">
        <v>236</v>
      </c>
      <c r="B167" s="85" t="s">
        <v>69</v>
      </c>
      <c r="C167" s="85" t="s">
        <v>106</v>
      </c>
      <c r="D167" s="107" t="s">
        <v>54</v>
      </c>
      <c r="E167" s="107">
        <v>27.74</v>
      </c>
      <c r="F167" s="28"/>
      <c r="G167" s="182">
        <f>E167*F167</f>
        <v>0</v>
      </c>
    </row>
    <row r="168" spans="1:7" ht="16.5" x14ac:dyDescent="0.3">
      <c r="A168" s="109"/>
      <c r="B168" s="85"/>
      <c r="C168" s="85"/>
      <c r="D168" s="110"/>
      <c r="E168" s="107"/>
      <c r="F168" s="28"/>
      <c r="G168" s="182"/>
    </row>
    <row r="169" spans="1:7" ht="63.75" x14ac:dyDescent="0.3">
      <c r="A169" s="109" t="s">
        <v>285</v>
      </c>
      <c r="B169" s="221" t="s">
        <v>219</v>
      </c>
      <c r="C169" s="85" t="s">
        <v>156</v>
      </c>
      <c r="D169" s="107"/>
      <c r="E169" s="107"/>
      <c r="F169" s="28"/>
      <c r="G169" s="182"/>
    </row>
    <row r="170" spans="1:7" ht="63.75" x14ac:dyDescent="0.3">
      <c r="A170" s="109"/>
      <c r="B170" s="221"/>
      <c r="C170" s="85" t="s">
        <v>157</v>
      </c>
      <c r="D170" s="107"/>
      <c r="E170" s="107"/>
      <c r="F170" s="28"/>
      <c r="G170" s="182"/>
    </row>
    <row r="171" spans="1:7" ht="16.5" x14ac:dyDescent="0.3">
      <c r="A171" s="109"/>
      <c r="B171" s="221"/>
      <c r="C171" s="85" t="s">
        <v>375</v>
      </c>
      <c r="D171" s="107"/>
      <c r="E171" s="107"/>
      <c r="F171" s="28"/>
      <c r="G171" s="182"/>
    </row>
    <row r="172" spans="1:7" ht="16.5" x14ac:dyDescent="0.3">
      <c r="A172" s="109" t="s">
        <v>292</v>
      </c>
      <c r="B172" s="221"/>
      <c r="C172" s="85" t="s">
        <v>104</v>
      </c>
      <c r="D172" s="107" t="s">
        <v>54</v>
      </c>
      <c r="E172" s="111">
        <v>7.5</v>
      </c>
      <c r="F172" s="28"/>
      <c r="G172" s="182">
        <f>E172*F172</f>
        <v>0</v>
      </c>
    </row>
    <row r="173" spans="1:7" ht="16.5" x14ac:dyDescent="0.3">
      <c r="A173" s="109" t="s">
        <v>293</v>
      </c>
      <c r="B173" s="221"/>
      <c r="C173" s="85" t="s">
        <v>158</v>
      </c>
      <c r="D173" s="107" t="s">
        <v>54</v>
      </c>
      <c r="E173" s="111">
        <v>25</v>
      </c>
      <c r="F173" s="28"/>
      <c r="G173" s="182">
        <f>E173*F173</f>
        <v>0</v>
      </c>
    </row>
    <row r="174" spans="1:7" ht="16.5" x14ac:dyDescent="0.3">
      <c r="A174" s="109"/>
      <c r="B174" s="85"/>
      <c r="C174" s="85"/>
      <c r="D174" s="107"/>
      <c r="E174" s="111"/>
      <c r="F174" s="28"/>
      <c r="G174" s="182"/>
    </row>
    <row r="175" spans="1:7" ht="63.75" x14ac:dyDescent="0.3">
      <c r="A175" s="109" t="s">
        <v>294</v>
      </c>
      <c r="B175" s="80" t="s">
        <v>152</v>
      </c>
      <c r="C175" s="123" t="s">
        <v>341</v>
      </c>
      <c r="D175" s="28"/>
      <c r="E175" s="107"/>
      <c r="F175" s="113"/>
      <c r="G175" s="182"/>
    </row>
    <row r="176" spans="1:7" ht="16.5" x14ac:dyDescent="0.3">
      <c r="A176" s="209"/>
      <c r="B176" s="210"/>
      <c r="C176" s="211" t="s">
        <v>268</v>
      </c>
      <c r="D176" s="107" t="s">
        <v>54</v>
      </c>
      <c r="E176" s="128">
        <f>0.2*2*2*5</f>
        <v>4</v>
      </c>
      <c r="F176" s="113"/>
      <c r="G176" s="182">
        <f>E176*F176</f>
        <v>0</v>
      </c>
    </row>
    <row r="177" spans="1:8" ht="16.5" x14ac:dyDescent="0.3">
      <c r="A177" s="109"/>
      <c r="B177" s="85"/>
      <c r="C177" s="85"/>
      <c r="D177" s="107"/>
      <c r="E177" s="111"/>
      <c r="F177" s="28"/>
      <c r="G177" s="182"/>
    </row>
    <row r="178" spans="1:8" ht="63.75" x14ac:dyDescent="0.3">
      <c r="A178" s="109" t="s">
        <v>295</v>
      </c>
      <c r="B178" s="80"/>
      <c r="C178" s="123" t="s">
        <v>342</v>
      </c>
      <c r="D178" s="28"/>
      <c r="E178" s="107"/>
      <c r="F178" s="113"/>
      <c r="G178" s="182"/>
    </row>
    <row r="179" spans="1:8" ht="16.5" x14ac:dyDescent="0.3">
      <c r="A179" s="209"/>
      <c r="B179" s="210"/>
      <c r="C179" s="211" t="s">
        <v>268</v>
      </c>
      <c r="D179" s="107" t="s">
        <v>54</v>
      </c>
      <c r="E179" s="128">
        <f>0.2*2*2*16</f>
        <v>12.8</v>
      </c>
      <c r="F179" s="113"/>
      <c r="G179" s="182">
        <f>E179*F179</f>
        <v>0</v>
      </c>
    </row>
    <row r="180" spans="1:8" ht="16.5" x14ac:dyDescent="0.3">
      <c r="A180" s="109"/>
      <c r="B180" s="85"/>
      <c r="C180" s="85"/>
      <c r="D180" s="107"/>
      <c r="E180" s="111"/>
      <c r="F180" s="28"/>
      <c r="G180" s="182"/>
    </row>
    <row r="181" spans="1:8" ht="25.5" x14ac:dyDescent="0.3">
      <c r="A181" s="109" t="s">
        <v>296</v>
      </c>
      <c r="B181" s="85"/>
      <c r="C181" s="85" t="s">
        <v>77</v>
      </c>
      <c r="D181" s="110"/>
      <c r="E181" s="107"/>
      <c r="F181" s="28"/>
      <c r="G181" s="182"/>
    </row>
    <row r="182" spans="1:8" ht="16.5" x14ac:dyDescent="0.3">
      <c r="A182" s="109" t="s">
        <v>297</v>
      </c>
      <c r="B182" s="85" t="s">
        <v>75</v>
      </c>
      <c r="C182" s="85" t="s">
        <v>241</v>
      </c>
      <c r="D182" s="107" t="s">
        <v>19</v>
      </c>
      <c r="E182" s="108">
        <v>30437.42</v>
      </c>
      <c r="F182" s="108"/>
      <c r="G182" s="182">
        <f>E182*F182</f>
        <v>0</v>
      </c>
    </row>
    <row r="183" spans="1:8" ht="16.5" x14ac:dyDescent="0.3">
      <c r="A183" s="109" t="s">
        <v>298</v>
      </c>
      <c r="B183" s="85" t="s">
        <v>76</v>
      </c>
      <c r="C183" s="85" t="s">
        <v>242</v>
      </c>
      <c r="D183" s="107" t="s">
        <v>19</v>
      </c>
      <c r="E183" s="108">
        <f>15968.821*1.2</f>
        <v>19162.585199999998</v>
      </c>
      <c r="F183" s="108"/>
      <c r="G183" s="182">
        <f>E183*F183</f>
        <v>0</v>
      </c>
    </row>
    <row r="184" spans="1:8" ht="16.5" x14ac:dyDescent="0.3">
      <c r="A184" s="109"/>
      <c r="B184" s="85"/>
      <c r="C184" s="85"/>
      <c r="D184" s="107"/>
      <c r="E184" s="108"/>
      <c r="F184" s="108"/>
      <c r="G184" s="182"/>
    </row>
    <row r="185" spans="1:8" ht="38.25" x14ac:dyDescent="0.3">
      <c r="A185" s="80" t="s">
        <v>299</v>
      </c>
      <c r="B185" s="80"/>
      <c r="C185" s="85" t="s">
        <v>209</v>
      </c>
      <c r="D185" s="28"/>
      <c r="E185" s="107"/>
      <c r="F185" s="28"/>
      <c r="G185" s="182"/>
    </row>
    <row r="186" spans="1:8" ht="63.75" x14ac:dyDescent="0.3">
      <c r="A186" s="80"/>
      <c r="B186" s="80"/>
      <c r="C186" s="85" t="s">
        <v>210</v>
      </c>
      <c r="D186" s="28"/>
      <c r="E186" s="107"/>
      <c r="F186" s="28"/>
      <c r="G186" s="182"/>
    </row>
    <row r="187" spans="1:8" ht="16.5" x14ac:dyDescent="0.3">
      <c r="A187" s="80" t="s">
        <v>300</v>
      </c>
      <c r="B187" s="85" t="s">
        <v>73</v>
      </c>
      <c r="C187" s="85" t="s">
        <v>74</v>
      </c>
      <c r="D187" s="107" t="s">
        <v>54</v>
      </c>
      <c r="E187" s="107">
        <f>0.165*150</f>
        <v>24.75</v>
      </c>
      <c r="F187" s="28"/>
      <c r="G187" s="182">
        <f>E187*F187</f>
        <v>0</v>
      </c>
      <c r="H187" s="167"/>
    </row>
    <row r="188" spans="1:8" ht="16.5" x14ac:dyDescent="0.3">
      <c r="A188" s="80" t="s">
        <v>301</v>
      </c>
      <c r="B188" s="85" t="s">
        <v>69</v>
      </c>
      <c r="C188" s="85" t="s">
        <v>71</v>
      </c>
      <c r="D188" s="107" t="s">
        <v>54</v>
      </c>
      <c r="E188" s="107">
        <f>0.104*150*2</f>
        <v>31.2</v>
      </c>
      <c r="F188" s="28"/>
      <c r="G188" s="182">
        <f t="shared" ref="G188:G189" si="3">E188*F188</f>
        <v>0</v>
      </c>
      <c r="H188" s="167"/>
    </row>
    <row r="189" spans="1:8" ht="16.5" x14ac:dyDescent="0.3">
      <c r="A189" s="80" t="s">
        <v>302</v>
      </c>
      <c r="B189" s="85" t="s">
        <v>70</v>
      </c>
      <c r="C189" s="85" t="s">
        <v>72</v>
      </c>
      <c r="D189" s="107" t="s">
        <v>54</v>
      </c>
      <c r="E189" s="107">
        <f>0.165*150</f>
        <v>24.75</v>
      </c>
      <c r="F189" s="28"/>
      <c r="G189" s="182">
        <f t="shared" si="3"/>
        <v>0</v>
      </c>
      <c r="H189" s="167"/>
    </row>
    <row r="190" spans="1:8" ht="16.5" x14ac:dyDescent="0.3">
      <c r="A190" s="80"/>
      <c r="B190" s="85"/>
      <c r="C190" s="85"/>
      <c r="D190" s="107"/>
      <c r="E190" s="107"/>
      <c r="F190" s="28"/>
      <c r="G190" s="182"/>
    </row>
    <row r="191" spans="1:8" ht="25.5" x14ac:dyDescent="0.3">
      <c r="A191" s="109" t="s">
        <v>303</v>
      </c>
      <c r="B191" s="85"/>
      <c r="C191" s="85" t="s">
        <v>211</v>
      </c>
      <c r="D191" s="110"/>
      <c r="E191" s="107"/>
      <c r="F191" s="28"/>
      <c r="G191" s="182"/>
    </row>
    <row r="192" spans="1:8" ht="16.5" x14ac:dyDescent="0.3">
      <c r="A192" s="127" t="s">
        <v>304</v>
      </c>
      <c r="B192" s="85" t="s">
        <v>75</v>
      </c>
      <c r="C192" s="85" t="s">
        <v>241</v>
      </c>
      <c r="D192" s="107" t="s">
        <v>19</v>
      </c>
      <c r="E192" s="108">
        <f>43.63*150/2</f>
        <v>3272.25</v>
      </c>
      <c r="F192" s="28"/>
      <c r="G192" s="182">
        <f t="shared" ref="G192:G193" si="4">E192*F192</f>
        <v>0</v>
      </c>
    </row>
    <row r="193" spans="1:8" ht="16.5" x14ac:dyDescent="0.3">
      <c r="A193" s="109" t="s">
        <v>305</v>
      </c>
      <c r="B193" s="85" t="s">
        <v>76</v>
      </c>
      <c r="C193" s="85" t="s">
        <v>242</v>
      </c>
      <c r="D193" s="107" t="s">
        <v>19</v>
      </c>
      <c r="E193" s="108">
        <f>12.8*150/2</f>
        <v>960</v>
      </c>
      <c r="F193" s="28"/>
      <c r="G193" s="182">
        <f t="shared" si="4"/>
        <v>0</v>
      </c>
    </row>
    <row r="194" spans="1:8" ht="16.5" x14ac:dyDescent="0.3">
      <c r="A194" s="109"/>
      <c r="B194" s="85"/>
      <c r="C194" s="85"/>
      <c r="D194" s="128"/>
      <c r="E194" s="128"/>
      <c r="F194" s="28"/>
      <c r="G194" s="183"/>
    </row>
    <row r="195" spans="1:8" ht="30" x14ac:dyDescent="0.3">
      <c r="A195" s="59" t="s">
        <v>31</v>
      </c>
      <c r="B195" s="30"/>
      <c r="C195" s="32" t="s">
        <v>20</v>
      </c>
      <c r="D195" s="33"/>
      <c r="E195" s="34"/>
      <c r="F195" s="33"/>
      <c r="G195" s="185">
        <f>SUM(G126:G194)</f>
        <v>0</v>
      </c>
    </row>
    <row r="196" spans="1:8" ht="16.5" x14ac:dyDescent="0.3">
      <c r="A196" s="58"/>
      <c r="B196" s="25"/>
      <c r="C196" s="27"/>
      <c r="D196" s="28"/>
      <c r="E196" s="29"/>
      <c r="F196" s="28"/>
      <c r="G196" s="183"/>
    </row>
    <row r="197" spans="1:8" ht="16.5" x14ac:dyDescent="0.3">
      <c r="A197" s="58" t="s">
        <v>32</v>
      </c>
      <c r="B197" s="39"/>
      <c r="C197" s="27" t="s">
        <v>57</v>
      </c>
      <c r="D197" s="28"/>
      <c r="E197" s="29"/>
      <c r="F197" s="28"/>
      <c r="G197" s="183"/>
      <c r="H197" s="168"/>
    </row>
    <row r="198" spans="1:8" ht="16.5" x14ac:dyDescent="0.3">
      <c r="A198" s="129"/>
      <c r="B198" s="104"/>
      <c r="C198" s="35"/>
      <c r="D198" s="121"/>
      <c r="E198" s="121"/>
      <c r="F198" s="28"/>
      <c r="G198" s="183"/>
      <c r="H198" s="168"/>
    </row>
    <row r="199" spans="1:8" ht="25.5" x14ac:dyDescent="0.3">
      <c r="A199" s="109" t="s">
        <v>21</v>
      </c>
      <c r="B199" s="85"/>
      <c r="C199" s="85" t="s">
        <v>95</v>
      </c>
      <c r="D199" s="110"/>
      <c r="E199" s="107"/>
      <c r="F199" s="28"/>
      <c r="G199" s="182"/>
      <c r="H199" s="168"/>
    </row>
    <row r="200" spans="1:8" ht="63.75" x14ac:dyDescent="0.3">
      <c r="A200" s="109"/>
      <c r="B200" s="85"/>
      <c r="C200" s="85" t="s">
        <v>78</v>
      </c>
      <c r="D200" s="110"/>
      <c r="E200" s="107"/>
      <c r="F200" s="28"/>
      <c r="G200" s="182"/>
      <c r="H200" s="168"/>
    </row>
    <row r="201" spans="1:8" ht="27" x14ac:dyDescent="0.3">
      <c r="A201" s="109"/>
      <c r="B201" s="85"/>
      <c r="C201" s="85" t="s">
        <v>376</v>
      </c>
      <c r="D201" s="110"/>
      <c r="E201" s="107"/>
      <c r="F201" s="28"/>
      <c r="G201" s="182"/>
      <c r="H201" s="168"/>
    </row>
    <row r="202" spans="1:8" ht="16.5" x14ac:dyDescent="0.3">
      <c r="A202" s="109" t="s">
        <v>58</v>
      </c>
      <c r="B202" s="85" t="s">
        <v>59</v>
      </c>
      <c r="C202" s="85" t="s">
        <v>159</v>
      </c>
      <c r="D202" s="107" t="s">
        <v>55</v>
      </c>
      <c r="E202" s="130">
        <v>1801</v>
      </c>
      <c r="F202" s="28"/>
      <c r="G202" s="182">
        <f>E202*F202</f>
        <v>0</v>
      </c>
      <c r="H202" s="167"/>
    </row>
    <row r="203" spans="1:8" ht="16.5" x14ac:dyDescent="0.3">
      <c r="A203" s="109" t="s">
        <v>60</v>
      </c>
      <c r="B203" s="85" t="s">
        <v>61</v>
      </c>
      <c r="C203" s="115" t="s">
        <v>160</v>
      </c>
      <c r="D203" s="107" t="s">
        <v>55</v>
      </c>
      <c r="E203" s="107">
        <v>640</v>
      </c>
      <c r="F203" s="28"/>
      <c r="G203" s="182">
        <f>E203*F203</f>
        <v>0</v>
      </c>
      <c r="H203" s="168"/>
    </row>
    <row r="204" spans="1:8" s="6" customFormat="1" ht="16.5" x14ac:dyDescent="0.3">
      <c r="A204" s="97"/>
      <c r="B204" s="98"/>
      <c r="C204" s="99"/>
      <c r="D204" s="128"/>
      <c r="E204" s="131"/>
      <c r="F204" s="28"/>
      <c r="G204" s="183"/>
      <c r="H204" s="168"/>
    </row>
    <row r="205" spans="1:8" ht="16.5" x14ac:dyDescent="0.3">
      <c r="A205" s="59" t="s">
        <v>32</v>
      </c>
      <c r="B205" s="38"/>
      <c r="C205" s="32" t="s">
        <v>62</v>
      </c>
      <c r="D205" s="33"/>
      <c r="E205" s="34"/>
      <c r="F205" s="33"/>
      <c r="G205" s="185">
        <f>SUM(G202:G204)</f>
        <v>0</v>
      </c>
      <c r="H205" s="168"/>
    </row>
    <row r="206" spans="1:8" ht="16.5" x14ac:dyDescent="0.3">
      <c r="A206" s="80"/>
      <c r="B206" s="100"/>
      <c r="C206" s="27"/>
      <c r="D206" s="132"/>
      <c r="E206" s="133"/>
      <c r="F206" s="28"/>
      <c r="G206" s="183"/>
    </row>
    <row r="207" spans="1:8" ht="16.5" x14ac:dyDescent="0.3">
      <c r="A207" s="58" t="s">
        <v>33</v>
      </c>
      <c r="B207" s="25"/>
      <c r="C207" s="27" t="s">
        <v>22</v>
      </c>
      <c r="D207" s="28"/>
      <c r="E207" s="29"/>
      <c r="F207" s="28"/>
      <c r="G207" s="183"/>
    </row>
    <row r="208" spans="1:8" ht="16.5" x14ac:dyDescent="0.3">
      <c r="A208" s="80"/>
      <c r="B208" s="80"/>
      <c r="C208" s="35"/>
      <c r="D208" s="65"/>
      <c r="E208" s="121"/>
      <c r="F208" s="28"/>
      <c r="G208" s="183"/>
    </row>
    <row r="209" spans="1:7" ht="51" x14ac:dyDescent="0.3">
      <c r="A209" s="218" t="s">
        <v>23</v>
      </c>
      <c r="B209" s="221"/>
      <c r="C209" s="85" t="s">
        <v>161</v>
      </c>
      <c r="D209" s="107"/>
      <c r="E209" s="107"/>
      <c r="F209" s="28"/>
      <c r="G209" s="183"/>
    </row>
    <row r="210" spans="1:7" ht="16.5" x14ac:dyDescent="0.3">
      <c r="A210" s="218"/>
      <c r="B210" s="221"/>
      <c r="C210" s="85" t="s">
        <v>96</v>
      </c>
      <c r="D210" s="107" t="s">
        <v>52</v>
      </c>
      <c r="E210" s="108">
        <f>203.92/6*3.6+194/6*3.1</f>
        <v>222.58533333333332</v>
      </c>
      <c r="F210" s="28"/>
      <c r="G210" s="182">
        <f>F210*E210</f>
        <v>0</v>
      </c>
    </row>
    <row r="211" spans="1:7" ht="16.5" x14ac:dyDescent="0.3">
      <c r="A211" s="109"/>
      <c r="B211" s="85"/>
      <c r="C211" s="85"/>
      <c r="D211" s="107"/>
      <c r="E211" s="107"/>
      <c r="F211" s="28"/>
      <c r="G211" s="183"/>
    </row>
    <row r="212" spans="1:7" ht="51" x14ac:dyDescent="0.3">
      <c r="A212" s="218" t="s">
        <v>91</v>
      </c>
      <c r="B212" s="218"/>
      <c r="C212" s="85" t="s">
        <v>92</v>
      </c>
      <c r="D212" s="107"/>
      <c r="E212" s="107"/>
      <c r="F212" s="28"/>
      <c r="G212" s="183"/>
    </row>
    <row r="213" spans="1:7" ht="27" x14ac:dyDescent="0.3">
      <c r="A213" s="218"/>
      <c r="B213" s="218"/>
      <c r="C213" s="85" t="s">
        <v>377</v>
      </c>
      <c r="D213" s="107" t="s">
        <v>55</v>
      </c>
      <c r="E213" s="108">
        <f>203.92*5.6+194*4.6</f>
        <v>2034.3519999999999</v>
      </c>
      <c r="F213" s="28"/>
      <c r="G213" s="182">
        <f>F213*E213</f>
        <v>0</v>
      </c>
    </row>
    <row r="214" spans="1:7" ht="16.5" x14ac:dyDescent="0.3">
      <c r="A214" s="134"/>
      <c r="B214" s="85"/>
      <c r="C214" s="85"/>
      <c r="D214" s="107"/>
      <c r="E214" s="107"/>
      <c r="F214" s="28"/>
      <c r="G214" s="182"/>
    </row>
    <row r="215" spans="1:7" ht="102" x14ac:dyDescent="0.3">
      <c r="A215" s="109" t="s">
        <v>109</v>
      </c>
      <c r="B215" s="221" t="s">
        <v>222</v>
      </c>
      <c r="C215" s="85" t="s">
        <v>221</v>
      </c>
      <c r="D215" s="107"/>
      <c r="E215" s="107"/>
      <c r="F215" s="28"/>
      <c r="G215" s="182"/>
    </row>
    <row r="216" spans="1:7" ht="25.5" x14ac:dyDescent="0.3">
      <c r="A216" s="109"/>
      <c r="B216" s="221"/>
      <c r="C216" s="85" t="s">
        <v>224</v>
      </c>
      <c r="D216" s="107"/>
      <c r="E216" s="107"/>
      <c r="F216" s="28"/>
      <c r="G216" s="182"/>
    </row>
    <row r="217" spans="1:7" ht="16.5" x14ac:dyDescent="0.3">
      <c r="A217" s="109"/>
      <c r="B217" s="221"/>
      <c r="C217" s="85" t="s">
        <v>223</v>
      </c>
      <c r="D217" s="107"/>
      <c r="E217" s="107"/>
      <c r="F217" s="28"/>
      <c r="G217" s="182"/>
    </row>
    <row r="218" spans="1:7" ht="16.5" x14ac:dyDescent="0.3">
      <c r="A218" s="109" t="s">
        <v>110</v>
      </c>
      <c r="B218" s="221"/>
      <c r="C218" s="85" t="s">
        <v>220</v>
      </c>
      <c r="D218" s="107" t="s">
        <v>9</v>
      </c>
      <c r="E218" s="107">
        <f>406*0.3</f>
        <v>121.8</v>
      </c>
      <c r="F218" s="28"/>
      <c r="G218" s="182">
        <f>E218*F218</f>
        <v>0</v>
      </c>
    </row>
    <row r="219" spans="1:7" ht="16.5" x14ac:dyDescent="0.3">
      <c r="A219" s="109" t="s">
        <v>111</v>
      </c>
      <c r="B219" s="221"/>
      <c r="C219" s="85" t="s">
        <v>162</v>
      </c>
      <c r="D219" s="107" t="s">
        <v>9</v>
      </c>
      <c r="E219" s="107">
        <f>390*0.25</f>
        <v>97.5</v>
      </c>
      <c r="F219" s="28"/>
      <c r="G219" s="182">
        <f>E219*F219</f>
        <v>0</v>
      </c>
    </row>
    <row r="220" spans="1:7" ht="16.5" x14ac:dyDescent="0.3">
      <c r="A220" s="134"/>
      <c r="B220" s="85"/>
      <c r="C220" s="85"/>
      <c r="D220" s="107"/>
      <c r="E220" s="107"/>
      <c r="F220" s="28"/>
      <c r="G220" s="182"/>
    </row>
    <row r="221" spans="1:7" ht="25.5" x14ac:dyDescent="0.3">
      <c r="A221" s="218" t="s">
        <v>237</v>
      </c>
      <c r="B221" s="221" t="s">
        <v>225</v>
      </c>
      <c r="C221" s="85" t="s">
        <v>163</v>
      </c>
      <c r="D221" s="107"/>
      <c r="E221" s="107"/>
      <c r="F221" s="28"/>
      <c r="G221" s="182"/>
    </row>
    <row r="222" spans="1:7" ht="51" x14ac:dyDescent="0.3">
      <c r="A222" s="218"/>
      <c r="B222" s="221"/>
      <c r="C222" s="85" t="s">
        <v>164</v>
      </c>
      <c r="D222" s="107"/>
      <c r="E222" s="107"/>
      <c r="F222" s="28"/>
      <c r="G222" s="182"/>
    </row>
    <row r="223" spans="1:7" ht="25.5" x14ac:dyDescent="0.3">
      <c r="A223" s="218"/>
      <c r="B223" s="221"/>
      <c r="C223" s="85" t="s">
        <v>165</v>
      </c>
      <c r="D223" s="107" t="s">
        <v>9</v>
      </c>
      <c r="E223" s="107">
        <v>12</v>
      </c>
      <c r="F223" s="28"/>
      <c r="G223" s="182">
        <f>F223*E223</f>
        <v>0</v>
      </c>
    </row>
    <row r="224" spans="1:7" ht="16.5" x14ac:dyDescent="0.3">
      <c r="A224" s="109"/>
      <c r="B224" s="85"/>
      <c r="C224" s="85"/>
      <c r="D224" s="107"/>
      <c r="E224" s="107"/>
      <c r="F224" s="28"/>
      <c r="G224" s="182"/>
    </row>
    <row r="225" spans="1:7" ht="140.25" x14ac:dyDescent="0.3">
      <c r="A225" s="218" t="s">
        <v>238</v>
      </c>
      <c r="B225" s="221"/>
      <c r="C225" s="165" t="s">
        <v>166</v>
      </c>
      <c r="D225" s="107"/>
      <c r="E225" s="107"/>
      <c r="F225" s="28"/>
      <c r="G225" s="182"/>
    </row>
    <row r="226" spans="1:7" ht="16.5" x14ac:dyDescent="0.3">
      <c r="A226" s="218"/>
      <c r="B226" s="221"/>
      <c r="C226" s="85" t="s">
        <v>363</v>
      </c>
      <c r="D226" s="107" t="s">
        <v>55</v>
      </c>
      <c r="E226" s="111">
        <v>12.5</v>
      </c>
      <c r="F226" s="28"/>
      <c r="G226" s="182">
        <f>F226*E226</f>
        <v>0</v>
      </c>
    </row>
    <row r="227" spans="1:7" ht="16.5" x14ac:dyDescent="0.3">
      <c r="A227" s="109"/>
      <c r="B227" s="85"/>
      <c r="C227" s="85"/>
      <c r="D227" s="107"/>
      <c r="E227" s="107"/>
      <c r="F227" s="28"/>
      <c r="G227" s="183"/>
    </row>
    <row r="228" spans="1:7" ht="38.25" x14ac:dyDescent="0.3">
      <c r="A228" s="109" t="s">
        <v>239</v>
      </c>
      <c r="B228" s="221" t="s">
        <v>226</v>
      </c>
      <c r="C228" s="165" t="s">
        <v>167</v>
      </c>
      <c r="D228" s="107"/>
      <c r="E228" s="107"/>
      <c r="F228" s="28"/>
      <c r="G228" s="182"/>
    </row>
    <row r="229" spans="1:7" ht="38.25" x14ac:dyDescent="0.3">
      <c r="A229" s="109"/>
      <c r="B229" s="221"/>
      <c r="C229" s="85" t="s">
        <v>168</v>
      </c>
      <c r="D229" s="107"/>
      <c r="E229" s="107"/>
      <c r="F229" s="28"/>
      <c r="G229" s="182"/>
    </row>
    <row r="230" spans="1:7" ht="16.5" x14ac:dyDescent="0.3">
      <c r="A230" s="109" t="s">
        <v>273</v>
      </c>
      <c r="B230" s="221"/>
      <c r="C230" s="85" t="s">
        <v>169</v>
      </c>
      <c r="D230" s="107"/>
      <c r="E230" s="107"/>
      <c r="F230" s="28"/>
      <c r="G230" s="182"/>
    </row>
    <row r="231" spans="1:7" ht="16.5" x14ac:dyDescent="0.3">
      <c r="A231" s="109"/>
      <c r="B231" s="221"/>
      <c r="C231" s="85" t="s">
        <v>170</v>
      </c>
      <c r="D231" s="107" t="s">
        <v>52</v>
      </c>
      <c r="E231" s="111">
        <v>140.30000000000001</v>
      </c>
      <c r="F231" s="28"/>
      <c r="G231" s="182">
        <f>E231*F231</f>
        <v>0</v>
      </c>
    </row>
    <row r="232" spans="1:7" ht="16.5" x14ac:dyDescent="0.3">
      <c r="A232" s="109" t="s">
        <v>274</v>
      </c>
      <c r="B232" s="221"/>
      <c r="C232" s="85" t="s">
        <v>171</v>
      </c>
      <c r="D232" s="107"/>
      <c r="E232" s="107"/>
      <c r="F232" s="28"/>
      <c r="G232" s="182"/>
    </row>
    <row r="233" spans="1:7" ht="16.5" x14ac:dyDescent="0.3">
      <c r="A233" s="116"/>
      <c r="B233" s="221"/>
      <c r="C233" s="165" t="s">
        <v>378</v>
      </c>
      <c r="D233" s="107" t="s">
        <v>54</v>
      </c>
      <c r="E233" s="107">
        <v>14.03</v>
      </c>
      <c r="F233" s="28"/>
      <c r="G233" s="182">
        <f>E233*F233</f>
        <v>0</v>
      </c>
    </row>
    <row r="234" spans="1:7" ht="16.5" x14ac:dyDescent="0.3">
      <c r="A234" s="80"/>
      <c r="B234" s="80"/>
      <c r="C234" s="35"/>
      <c r="D234" s="65"/>
      <c r="E234" s="121"/>
      <c r="F234" s="28"/>
      <c r="G234" s="182"/>
    </row>
    <row r="235" spans="1:7" ht="16.5" x14ac:dyDescent="0.3">
      <c r="A235" s="59" t="s">
        <v>33</v>
      </c>
      <c r="B235" s="38"/>
      <c r="C235" s="32" t="s">
        <v>112</v>
      </c>
      <c r="D235" s="33"/>
      <c r="E235" s="34"/>
      <c r="F235" s="33"/>
      <c r="G235" s="185">
        <f>SUM(G207:G234)</f>
        <v>0</v>
      </c>
    </row>
    <row r="236" spans="1:7" ht="16.5" x14ac:dyDescent="0.3">
      <c r="A236" s="80"/>
      <c r="B236" s="80"/>
      <c r="C236" s="35"/>
      <c r="D236" s="65"/>
      <c r="E236" s="121"/>
      <c r="F236" s="28"/>
      <c r="G236" s="182"/>
    </row>
    <row r="237" spans="1:7" ht="16.5" x14ac:dyDescent="0.3">
      <c r="A237" s="58" t="s">
        <v>34</v>
      </c>
      <c r="B237" s="39"/>
      <c r="C237" s="27" t="s">
        <v>172</v>
      </c>
      <c r="D237" s="28"/>
      <c r="E237" s="29"/>
      <c r="F237" s="28"/>
      <c r="G237" s="182"/>
    </row>
    <row r="238" spans="1:7" ht="16.5" x14ac:dyDescent="0.3">
      <c r="A238" s="135"/>
      <c r="B238" s="104"/>
      <c r="C238" s="104"/>
      <c r="D238" s="121"/>
      <c r="E238" s="121"/>
      <c r="F238" s="28"/>
      <c r="G238" s="182"/>
    </row>
    <row r="239" spans="1:7" ht="38.25" x14ac:dyDescent="0.3">
      <c r="A239" s="109" t="s">
        <v>24</v>
      </c>
      <c r="B239" s="218"/>
      <c r="C239" s="85" t="s">
        <v>174</v>
      </c>
      <c r="D239" s="107"/>
      <c r="E239" s="107"/>
      <c r="F239" s="28"/>
      <c r="G239" s="182"/>
    </row>
    <row r="240" spans="1:7" ht="16.5" x14ac:dyDescent="0.3">
      <c r="A240" s="109"/>
      <c r="B240" s="218"/>
      <c r="C240" s="85" t="s">
        <v>175</v>
      </c>
      <c r="D240" s="107"/>
      <c r="E240" s="107"/>
      <c r="F240" s="28"/>
      <c r="G240" s="182"/>
    </row>
    <row r="241" spans="1:8" ht="16.5" x14ac:dyDescent="0.3">
      <c r="A241" s="109"/>
      <c r="B241" s="218"/>
      <c r="C241" s="85" t="s">
        <v>176</v>
      </c>
      <c r="D241" s="107" t="s">
        <v>52</v>
      </c>
      <c r="E241" s="111">
        <v>15</v>
      </c>
      <c r="F241" s="28"/>
      <c r="G241" s="182">
        <f>E241*F241</f>
        <v>0</v>
      </c>
    </row>
    <row r="242" spans="1:8" ht="16.5" x14ac:dyDescent="0.3">
      <c r="A242" s="109"/>
      <c r="B242" s="109"/>
      <c r="C242" s="85"/>
      <c r="D242" s="107"/>
      <c r="E242" s="111"/>
      <c r="F242" s="28"/>
      <c r="G242" s="182"/>
    </row>
    <row r="243" spans="1:8" ht="25.5" x14ac:dyDescent="0.3">
      <c r="A243" s="109" t="s">
        <v>306</v>
      </c>
      <c r="B243" s="109"/>
      <c r="C243" s="85" t="s">
        <v>338</v>
      </c>
      <c r="D243" s="28"/>
      <c r="E243" s="107"/>
      <c r="F243" s="113"/>
      <c r="G243" s="183"/>
    </row>
    <row r="244" spans="1:8" ht="16.5" x14ac:dyDescent="0.3">
      <c r="A244" s="109"/>
      <c r="B244" s="109"/>
      <c r="C244" s="85" t="s">
        <v>204</v>
      </c>
      <c r="D244" s="28" t="s">
        <v>9</v>
      </c>
      <c r="E244" s="107">
        <f>ROUNDUP(230/6,0)</f>
        <v>39</v>
      </c>
      <c r="F244" s="113"/>
      <c r="G244" s="182">
        <f>E244*F244</f>
        <v>0</v>
      </c>
    </row>
    <row r="245" spans="1:8" ht="16.5" x14ac:dyDescent="0.3">
      <c r="A245" s="109"/>
      <c r="B245" s="109"/>
      <c r="C245" s="85"/>
      <c r="D245" s="107"/>
      <c r="E245" s="111"/>
      <c r="F245" s="28"/>
      <c r="G245" s="182"/>
    </row>
    <row r="246" spans="1:8" ht="38.25" x14ac:dyDescent="0.3">
      <c r="A246" s="109" t="s">
        <v>307</v>
      </c>
      <c r="B246" s="80" t="s">
        <v>207</v>
      </c>
      <c r="C246" s="85" t="s">
        <v>340</v>
      </c>
      <c r="D246" s="28"/>
      <c r="E246" s="107"/>
      <c r="F246" s="113"/>
      <c r="G246" s="183"/>
    </row>
    <row r="247" spans="1:8" ht="16.5" x14ac:dyDescent="0.3">
      <c r="A247" s="109"/>
      <c r="B247" s="80"/>
      <c r="C247" s="85" t="s">
        <v>205</v>
      </c>
      <c r="D247" s="28" t="s">
        <v>206</v>
      </c>
      <c r="E247" s="113">
        <v>230</v>
      </c>
      <c r="F247" s="113"/>
      <c r="G247" s="182">
        <f>E247*F247</f>
        <v>0</v>
      </c>
      <c r="H247" s="212"/>
    </row>
    <row r="248" spans="1:8" ht="38.25" x14ac:dyDescent="0.3">
      <c r="A248" s="115" t="s">
        <v>308</v>
      </c>
      <c r="B248" s="80"/>
      <c r="C248" s="85" t="s">
        <v>339</v>
      </c>
      <c r="D248" s="28"/>
      <c r="E248" s="107"/>
      <c r="F248" s="113"/>
      <c r="G248" s="183"/>
    </row>
    <row r="249" spans="1:8" ht="16.5" x14ac:dyDescent="0.3">
      <c r="A249" s="115"/>
      <c r="B249" s="80"/>
      <c r="C249" s="85" t="s">
        <v>204</v>
      </c>
      <c r="D249" s="107" t="s">
        <v>9</v>
      </c>
      <c r="E249" s="107">
        <f>ROUNDUP(275/6,0)</f>
        <v>46</v>
      </c>
      <c r="F249" s="113"/>
      <c r="G249" s="182">
        <f>E249*F249</f>
        <v>0</v>
      </c>
    </row>
    <row r="250" spans="1:8" ht="16.5" x14ac:dyDescent="0.3">
      <c r="A250" s="109"/>
      <c r="B250" s="109"/>
      <c r="C250" s="85"/>
      <c r="D250" s="107"/>
      <c r="E250" s="111"/>
      <c r="F250" s="28"/>
      <c r="G250" s="182"/>
    </row>
    <row r="251" spans="1:8" ht="38.25" x14ac:dyDescent="0.3">
      <c r="A251" s="109" t="s">
        <v>309</v>
      </c>
      <c r="B251" s="80" t="s">
        <v>244</v>
      </c>
      <c r="C251" s="85" t="s">
        <v>278</v>
      </c>
      <c r="D251" s="28"/>
      <c r="E251" s="107"/>
      <c r="F251" s="113"/>
      <c r="G251" s="183"/>
    </row>
    <row r="252" spans="1:8" ht="16.5" x14ac:dyDescent="0.3">
      <c r="A252" s="109"/>
      <c r="B252" s="80"/>
      <c r="C252" s="85" t="s">
        <v>205</v>
      </c>
      <c r="D252" s="107" t="s">
        <v>206</v>
      </c>
      <c r="E252" s="113">
        <v>275</v>
      </c>
      <c r="F252" s="113"/>
      <c r="G252" s="182">
        <f>E252*F252</f>
        <v>0</v>
      </c>
      <c r="H252" s="212"/>
    </row>
    <row r="253" spans="1:8" ht="16.5" x14ac:dyDescent="0.3">
      <c r="A253" s="109"/>
      <c r="B253" s="80"/>
      <c r="C253" s="85"/>
      <c r="D253" s="166"/>
      <c r="E253" s="113"/>
      <c r="F253" s="113"/>
      <c r="G253" s="182"/>
    </row>
    <row r="254" spans="1:8" ht="38.25" x14ac:dyDescent="0.3">
      <c r="A254" s="109" t="s">
        <v>310</v>
      </c>
      <c r="B254" s="80"/>
      <c r="C254" s="165" t="s">
        <v>264</v>
      </c>
      <c r="D254" s="28"/>
      <c r="E254" s="107"/>
      <c r="F254" s="113"/>
      <c r="G254" s="183"/>
    </row>
    <row r="255" spans="1:8" ht="25.5" x14ac:dyDescent="0.3">
      <c r="A255" s="109"/>
      <c r="B255" s="80"/>
      <c r="C255" s="85" t="s">
        <v>208</v>
      </c>
      <c r="D255" s="28" t="s">
        <v>9</v>
      </c>
      <c r="E255" s="107">
        <v>5</v>
      </c>
      <c r="F255" s="113"/>
      <c r="G255" s="182">
        <f>E255*F255</f>
        <v>0</v>
      </c>
    </row>
    <row r="256" spans="1:8" ht="16.5" x14ac:dyDescent="0.3">
      <c r="A256" s="109"/>
      <c r="B256" s="80"/>
      <c r="C256" s="85"/>
      <c r="D256" s="28"/>
      <c r="E256" s="107"/>
      <c r="F256" s="113"/>
      <c r="G256" s="182"/>
    </row>
    <row r="257" spans="1:7" ht="38.25" x14ac:dyDescent="0.3">
      <c r="A257" s="109" t="s">
        <v>311</v>
      </c>
      <c r="B257" s="80" t="s">
        <v>265</v>
      </c>
      <c r="C257" s="85" t="s">
        <v>263</v>
      </c>
      <c r="D257" s="28"/>
      <c r="E257" s="107"/>
      <c r="F257" s="113"/>
      <c r="G257" s="183"/>
    </row>
    <row r="258" spans="1:7" ht="25.5" x14ac:dyDescent="0.3">
      <c r="A258" s="109"/>
      <c r="B258" s="80"/>
      <c r="C258" s="85" t="s">
        <v>208</v>
      </c>
      <c r="D258" s="28" t="s">
        <v>9</v>
      </c>
      <c r="E258" s="107">
        <v>5</v>
      </c>
      <c r="F258" s="113"/>
      <c r="G258" s="182">
        <f>E258*F258</f>
        <v>0</v>
      </c>
    </row>
    <row r="259" spans="1:7" ht="16.5" x14ac:dyDescent="0.3">
      <c r="A259" s="109"/>
      <c r="B259" s="80"/>
      <c r="C259" s="85"/>
      <c r="D259" s="28"/>
      <c r="E259" s="107"/>
      <c r="F259" s="113"/>
      <c r="G259" s="182"/>
    </row>
    <row r="260" spans="1:7" ht="178.5" x14ac:dyDescent="0.3">
      <c r="A260" s="109" t="s">
        <v>312</v>
      </c>
      <c r="B260" s="80" t="s">
        <v>262</v>
      </c>
      <c r="C260" s="101" t="s">
        <v>379</v>
      </c>
      <c r="D260" s="28"/>
      <c r="E260" s="107"/>
      <c r="F260" s="113"/>
      <c r="G260" s="183"/>
    </row>
    <row r="261" spans="1:7" ht="14.25" x14ac:dyDescent="0.2">
      <c r="A261" s="109"/>
      <c r="B261" s="80"/>
      <c r="C261" s="85" t="s">
        <v>276</v>
      </c>
      <c r="D261" s="28" t="s">
        <v>9</v>
      </c>
      <c r="E261" s="107">
        <v>16</v>
      </c>
      <c r="F261" s="113"/>
      <c r="G261" s="189">
        <f>E261*F261</f>
        <v>0</v>
      </c>
    </row>
    <row r="262" spans="1:7" ht="14.25" x14ac:dyDescent="0.2">
      <c r="A262" s="109"/>
      <c r="B262" s="80"/>
      <c r="C262" s="85"/>
      <c r="D262" s="28"/>
      <c r="E262" s="107"/>
      <c r="F262" s="113"/>
      <c r="G262" s="189"/>
    </row>
    <row r="263" spans="1:7" ht="90.75" x14ac:dyDescent="0.3">
      <c r="A263" s="109" t="s">
        <v>313</v>
      </c>
      <c r="B263" s="80"/>
      <c r="C263" s="136" t="s">
        <v>343</v>
      </c>
      <c r="D263" s="102"/>
      <c r="E263" s="137"/>
      <c r="F263" s="138"/>
      <c r="G263" s="182"/>
    </row>
    <row r="264" spans="1:7" ht="16.5" x14ac:dyDescent="0.3">
      <c r="A264" s="109"/>
      <c r="B264" s="80"/>
      <c r="C264" s="103" t="s">
        <v>277</v>
      </c>
      <c r="D264" s="102" t="s">
        <v>9</v>
      </c>
      <c r="E264" s="137">
        <v>5</v>
      </c>
      <c r="F264" s="138"/>
      <c r="G264" s="182">
        <f>E264*F264</f>
        <v>0</v>
      </c>
    </row>
    <row r="265" spans="1:7" ht="16.5" x14ac:dyDescent="0.3">
      <c r="A265" s="109"/>
      <c r="B265" s="80"/>
      <c r="C265" s="103"/>
      <c r="D265" s="102"/>
      <c r="E265" s="137"/>
      <c r="F265" s="138"/>
      <c r="G265" s="182"/>
    </row>
    <row r="266" spans="1:7" ht="90.75" x14ac:dyDescent="0.3">
      <c r="A266" s="109" t="s">
        <v>314</v>
      </c>
      <c r="B266" s="80"/>
      <c r="C266" s="136" t="s">
        <v>344</v>
      </c>
      <c r="D266" s="102"/>
      <c r="E266" s="137"/>
      <c r="F266" s="138"/>
      <c r="G266" s="182"/>
    </row>
    <row r="267" spans="1:7" ht="16.5" x14ac:dyDescent="0.3">
      <c r="A267" s="109"/>
      <c r="B267" s="80"/>
      <c r="C267" s="103" t="s">
        <v>277</v>
      </c>
      <c r="D267" s="102" t="s">
        <v>9</v>
      </c>
      <c r="E267" s="137">
        <v>16</v>
      </c>
      <c r="F267" s="138"/>
      <c r="G267" s="182">
        <f>E267*F267</f>
        <v>0</v>
      </c>
    </row>
    <row r="268" spans="1:7" ht="16.5" x14ac:dyDescent="0.3">
      <c r="A268" s="109"/>
      <c r="B268" s="80"/>
      <c r="C268" s="103"/>
      <c r="D268" s="102"/>
      <c r="E268" s="137"/>
      <c r="F268" s="138"/>
      <c r="G268" s="182"/>
    </row>
    <row r="269" spans="1:7" ht="16.5" x14ac:dyDescent="0.3">
      <c r="A269" s="109" t="s">
        <v>315</v>
      </c>
      <c r="B269" s="80"/>
      <c r="C269" s="85" t="s">
        <v>254</v>
      </c>
      <c r="D269" s="28"/>
      <c r="E269" s="107"/>
      <c r="F269" s="113"/>
      <c r="G269" s="182"/>
    </row>
    <row r="270" spans="1:7" ht="63.75" x14ac:dyDescent="0.3">
      <c r="A270" s="109"/>
      <c r="B270" s="80"/>
      <c r="C270" s="85" t="s">
        <v>250</v>
      </c>
      <c r="D270" s="28"/>
      <c r="E270" s="107"/>
      <c r="F270" s="113"/>
      <c r="G270" s="182"/>
    </row>
    <row r="271" spans="1:7" ht="16.5" x14ac:dyDescent="0.3">
      <c r="A271" s="109"/>
      <c r="B271" s="80"/>
      <c r="C271" s="85" t="s">
        <v>251</v>
      </c>
      <c r="D271" s="28" t="s">
        <v>9</v>
      </c>
      <c r="E271" s="107">
        <v>20</v>
      </c>
      <c r="F271" s="113"/>
      <c r="G271" s="182">
        <f>E271*F271</f>
        <v>0</v>
      </c>
    </row>
    <row r="272" spans="1:7" ht="16.5" x14ac:dyDescent="0.3">
      <c r="A272" s="109"/>
      <c r="B272" s="80"/>
      <c r="C272" s="103"/>
      <c r="D272" s="102"/>
      <c r="E272" s="137"/>
      <c r="F272" s="138"/>
      <c r="G272" s="182"/>
    </row>
    <row r="273" spans="1:7" ht="16.5" x14ac:dyDescent="0.3">
      <c r="A273" s="109" t="s">
        <v>316</v>
      </c>
      <c r="B273" s="80"/>
      <c r="C273" s="85" t="s">
        <v>255</v>
      </c>
      <c r="D273" s="28"/>
      <c r="E273" s="107"/>
      <c r="F273" s="113"/>
      <c r="G273" s="182"/>
    </row>
    <row r="274" spans="1:7" ht="127.5" x14ac:dyDescent="0.3">
      <c r="A274" s="109"/>
      <c r="B274" s="80"/>
      <c r="C274" s="85" t="s">
        <v>245</v>
      </c>
      <c r="D274" s="28"/>
      <c r="E274" s="107"/>
      <c r="F274" s="113"/>
      <c r="G274" s="182"/>
    </row>
    <row r="275" spans="1:7" ht="25.5" x14ac:dyDescent="0.3">
      <c r="A275" s="109"/>
      <c r="B275" s="80"/>
      <c r="C275" s="85" t="s">
        <v>246</v>
      </c>
      <c r="D275" s="28" t="s">
        <v>9</v>
      </c>
      <c r="E275" s="107">
        <v>20</v>
      </c>
      <c r="F275" s="113"/>
      <c r="G275" s="182">
        <f>E275*F275</f>
        <v>0</v>
      </c>
    </row>
    <row r="276" spans="1:7" ht="16.5" x14ac:dyDescent="0.3">
      <c r="A276" s="109"/>
      <c r="B276" s="80"/>
      <c r="C276" s="85"/>
      <c r="D276" s="28"/>
      <c r="E276" s="107"/>
      <c r="F276" s="113"/>
      <c r="G276" s="182"/>
    </row>
    <row r="277" spans="1:7" ht="76.5" x14ac:dyDescent="0.3">
      <c r="A277" s="109" t="s">
        <v>317</v>
      </c>
      <c r="B277" s="80"/>
      <c r="C277" s="85" t="s">
        <v>247</v>
      </c>
      <c r="D277" s="28"/>
      <c r="E277" s="107"/>
      <c r="F277" s="113"/>
      <c r="G277" s="182"/>
    </row>
    <row r="278" spans="1:7" ht="16.5" x14ac:dyDescent="0.3">
      <c r="A278" s="109"/>
      <c r="B278" s="80"/>
      <c r="C278" s="85" t="s">
        <v>248</v>
      </c>
      <c r="D278" s="28"/>
      <c r="E278" s="107"/>
      <c r="F278" s="113"/>
      <c r="G278" s="182"/>
    </row>
    <row r="279" spans="1:7" ht="16.5" x14ac:dyDescent="0.3">
      <c r="A279" s="109"/>
      <c r="B279" s="80"/>
      <c r="C279" s="85" t="s">
        <v>249</v>
      </c>
      <c r="D279" s="28" t="s">
        <v>52</v>
      </c>
      <c r="E279" s="107">
        <v>50</v>
      </c>
      <c r="F279" s="113"/>
      <c r="G279" s="182">
        <f>E279*F279</f>
        <v>0</v>
      </c>
    </row>
    <row r="280" spans="1:7" ht="16.5" x14ac:dyDescent="0.3">
      <c r="A280" s="109"/>
      <c r="B280" s="80"/>
      <c r="C280" s="85"/>
      <c r="D280" s="28"/>
      <c r="E280" s="107"/>
      <c r="F280" s="113"/>
      <c r="G280" s="182"/>
    </row>
    <row r="281" spans="1:7" ht="51" x14ac:dyDescent="0.3">
      <c r="A281" s="109" t="s">
        <v>318</v>
      </c>
      <c r="B281" s="80"/>
      <c r="C281" s="85" t="s">
        <v>266</v>
      </c>
      <c r="D281" s="28"/>
      <c r="E281" s="107"/>
      <c r="F281" s="113"/>
      <c r="G281" s="182"/>
    </row>
    <row r="282" spans="1:7" ht="16.5" x14ac:dyDescent="0.3">
      <c r="A282" s="109"/>
      <c r="B282" s="80"/>
      <c r="C282" s="85" t="s">
        <v>252</v>
      </c>
      <c r="D282" s="28" t="s">
        <v>9</v>
      </c>
      <c r="E282" s="107">
        <v>20</v>
      </c>
      <c r="F282" s="113"/>
      <c r="G282" s="182">
        <f>E282*F282</f>
        <v>0</v>
      </c>
    </row>
    <row r="283" spans="1:7" ht="16.5" x14ac:dyDescent="0.3">
      <c r="A283" s="109"/>
      <c r="B283" s="80"/>
      <c r="C283" s="85"/>
      <c r="D283" s="28"/>
      <c r="E283" s="107"/>
      <c r="F283" s="113"/>
      <c r="G283" s="182"/>
    </row>
    <row r="284" spans="1:7" ht="51" x14ac:dyDescent="0.3">
      <c r="A284" s="109" t="s">
        <v>335</v>
      </c>
      <c r="B284" s="80"/>
      <c r="C284" s="165" t="s">
        <v>381</v>
      </c>
      <c r="D284" s="28"/>
      <c r="E284" s="107"/>
      <c r="F284" s="113"/>
      <c r="G284" s="182"/>
    </row>
    <row r="285" spans="1:7" ht="25.5" x14ac:dyDescent="0.3">
      <c r="A285" s="115"/>
      <c r="B285" s="80"/>
      <c r="C285" s="85" t="s">
        <v>253</v>
      </c>
      <c r="D285" s="28" t="s">
        <v>9</v>
      </c>
      <c r="E285" s="107">
        <v>15</v>
      </c>
      <c r="F285" s="113"/>
      <c r="G285" s="182">
        <f>E285*F285</f>
        <v>0</v>
      </c>
    </row>
    <row r="286" spans="1:7" ht="16.5" x14ac:dyDescent="0.3">
      <c r="A286" s="115"/>
      <c r="B286" s="80"/>
      <c r="C286" s="85"/>
      <c r="D286" s="28"/>
      <c r="E286" s="107"/>
      <c r="F286" s="113"/>
      <c r="G286" s="182"/>
    </row>
    <row r="287" spans="1:7" ht="16.5" x14ac:dyDescent="0.3">
      <c r="A287" s="59" t="s">
        <v>34</v>
      </c>
      <c r="B287" s="38"/>
      <c r="C287" s="32" t="s">
        <v>173</v>
      </c>
      <c r="D287" s="33"/>
      <c r="E287" s="34"/>
      <c r="F287" s="33"/>
      <c r="G287" s="185">
        <f>SUM(G241:G285)</f>
        <v>0</v>
      </c>
    </row>
    <row r="288" spans="1:7" ht="16.5" x14ac:dyDescent="0.3">
      <c r="A288" s="80"/>
      <c r="B288" s="80"/>
      <c r="C288" s="35"/>
      <c r="D288" s="65"/>
      <c r="E288" s="121"/>
      <c r="F288" s="28"/>
      <c r="G288" s="183"/>
    </row>
    <row r="289" spans="1:8" ht="16.5" x14ac:dyDescent="0.3">
      <c r="A289" s="58" t="s">
        <v>49</v>
      </c>
      <c r="B289" s="39"/>
      <c r="C289" s="27" t="s">
        <v>89</v>
      </c>
      <c r="D289" s="28"/>
      <c r="E289" s="29"/>
      <c r="F289" s="28"/>
      <c r="G289" s="183"/>
    </row>
    <row r="290" spans="1:8" ht="16.5" x14ac:dyDescent="0.3">
      <c r="A290" s="80"/>
      <c r="B290" s="80"/>
      <c r="C290" s="35"/>
      <c r="D290" s="65"/>
      <c r="E290" s="121"/>
      <c r="F290" s="28"/>
      <c r="G290" s="183"/>
    </row>
    <row r="291" spans="1:8" ht="102" x14ac:dyDescent="0.2">
      <c r="A291" s="109" t="s">
        <v>275</v>
      </c>
      <c r="B291" s="109"/>
      <c r="C291" s="139" t="s">
        <v>258</v>
      </c>
      <c r="D291" s="108"/>
      <c r="E291" s="140"/>
      <c r="F291" s="141"/>
      <c r="G291" s="190"/>
    </row>
    <row r="292" spans="1:8" ht="28.5" x14ac:dyDescent="0.3">
      <c r="A292" s="109"/>
      <c r="B292" s="109"/>
      <c r="C292" s="139" t="s">
        <v>259</v>
      </c>
      <c r="D292" s="108"/>
      <c r="E292" s="141"/>
      <c r="F292" s="141"/>
      <c r="G292" s="182"/>
      <c r="H292" s="169"/>
    </row>
    <row r="293" spans="1:8" ht="16.5" x14ac:dyDescent="0.3">
      <c r="A293" s="109"/>
      <c r="B293" s="109"/>
      <c r="C293" s="142"/>
      <c r="D293" s="143" t="s">
        <v>55</v>
      </c>
      <c r="E293" s="140">
        <f>1038</f>
        <v>1038</v>
      </c>
      <c r="F293" s="141"/>
      <c r="G293" s="182">
        <f>E293*F293</f>
        <v>0</v>
      </c>
      <c r="H293" s="169"/>
    </row>
    <row r="294" spans="1:8" ht="16.5" x14ac:dyDescent="0.3">
      <c r="A294" s="109"/>
      <c r="B294" s="109"/>
      <c r="C294" s="144"/>
      <c r="D294" s="143"/>
      <c r="E294" s="140"/>
      <c r="F294" s="141"/>
      <c r="G294" s="182"/>
      <c r="H294" s="169"/>
    </row>
    <row r="295" spans="1:8" ht="78" x14ac:dyDescent="0.3">
      <c r="A295" s="109" t="s">
        <v>261</v>
      </c>
      <c r="B295" s="109"/>
      <c r="C295" s="139" t="s">
        <v>260</v>
      </c>
      <c r="D295" s="143"/>
      <c r="E295" s="140"/>
      <c r="F295" s="141"/>
      <c r="G295" s="182"/>
      <c r="H295" s="169"/>
    </row>
    <row r="296" spans="1:8" ht="28.5" x14ac:dyDescent="0.3">
      <c r="A296" s="109"/>
      <c r="B296" s="109"/>
      <c r="C296" s="139" t="s">
        <v>380</v>
      </c>
      <c r="D296" s="141"/>
      <c r="E296" s="141"/>
      <c r="F296" s="141"/>
      <c r="G296" s="182"/>
      <c r="H296" s="169"/>
    </row>
    <row r="297" spans="1:8" ht="16.5" x14ac:dyDescent="0.3">
      <c r="A297" s="109"/>
      <c r="B297" s="109"/>
      <c r="C297" s="142"/>
      <c r="D297" s="143" t="s">
        <v>55</v>
      </c>
      <c r="E297" s="140">
        <f>1038</f>
        <v>1038</v>
      </c>
      <c r="F297" s="141"/>
      <c r="G297" s="182">
        <f>E297*F297</f>
        <v>0</v>
      </c>
      <c r="H297" s="169"/>
    </row>
    <row r="298" spans="1:8" s="66" customFormat="1" ht="16.5" x14ac:dyDescent="0.3">
      <c r="A298" s="145"/>
      <c r="B298" s="145"/>
      <c r="C298" s="115"/>
      <c r="D298" s="107"/>
      <c r="E298" s="107"/>
      <c r="F298" s="65"/>
      <c r="G298" s="191"/>
      <c r="H298" s="170"/>
    </row>
    <row r="299" spans="1:8" ht="16.5" x14ac:dyDescent="0.3">
      <c r="A299" s="59" t="s">
        <v>49</v>
      </c>
      <c r="B299" s="38"/>
      <c r="C299" s="32" t="s">
        <v>90</v>
      </c>
      <c r="D299" s="33"/>
      <c r="E299" s="34"/>
      <c r="F299" s="33"/>
      <c r="G299" s="185">
        <f>SUM(G291:G298)</f>
        <v>0</v>
      </c>
    </row>
    <row r="300" spans="1:8" ht="16.5" x14ac:dyDescent="0.3">
      <c r="A300" s="58"/>
      <c r="B300" s="39"/>
      <c r="C300" s="27"/>
      <c r="D300" s="28"/>
      <c r="E300" s="29"/>
      <c r="F300" s="28"/>
      <c r="G300" s="183"/>
    </row>
    <row r="301" spans="1:8" ht="16.5" x14ac:dyDescent="0.3">
      <c r="A301" s="58" t="s">
        <v>79</v>
      </c>
      <c r="B301" s="39"/>
      <c r="C301" s="27" t="s">
        <v>50</v>
      </c>
      <c r="D301" s="28"/>
      <c r="E301" s="29"/>
      <c r="F301" s="28"/>
      <c r="G301" s="183"/>
    </row>
    <row r="302" spans="1:8" ht="16.5" x14ac:dyDescent="0.3">
      <c r="A302" s="58"/>
      <c r="B302" s="39"/>
      <c r="C302" s="35"/>
      <c r="D302" s="28"/>
      <c r="E302" s="29"/>
      <c r="F302" s="28"/>
      <c r="G302" s="183"/>
    </row>
    <row r="303" spans="1:8" ht="38.25" x14ac:dyDescent="0.3">
      <c r="A303" s="218" t="s">
        <v>213</v>
      </c>
      <c r="B303" s="115" t="s">
        <v>177</v>
      </c>
      <c r="C303" s="85" t="s">
        <v>178</v>
      </c>
      <c r="D303" s="107"/>
      <c r="E303" s="107"/>
      <c r="F303" s="28"/>
      <c r="G303" s="182"/>
    </row>
    <row r="304" spans="1:8" ht="25.5" x14ac:dyDescent="0.3">
      <c r="A304" s="218"/>
      <c r="B304" s="115"/>
      <c r="C304" s="85" t="s">
        <v>179</v>
      </c>
      <c r="D304" s="107" t="s">
        <v>9</v>
      </c>
      <c r="E304" s="107">
        <v>20</v>
      </c>
      <c r="F304" s="28"/>
      <c r="G304" s="182">
        <f>E304*F304</f>
        <v>0</v>
      </c>
    </row>
    <row r="305" spans="1:7" ht="16.5" x14ac:dyDescent="0.3">
      <c r="A305" s="109"/>
      <c r="B305" s="134"/>
      <c r="C305" s="85"/>
      <c r="D305" s="107"/>
      <c r="E305" s="107"/>
      <c r="F305" s="28"/>
      <c r="G305" s="182"/>
    </row>
    <row r="306" spans="1:7" ht="38.25" x14ac:dyDescent="0.3">
      <c r="A306" s="218" t="s">
        <v>214</v>
      </c>
      <c r="B306" s="115" t="s">
        <v>180</v>
      </c>
      <c r="C306" s="85" t="s">
        <v>181</v>
      </c>
      <c r="D306" s="107"/>
      <c r="E306" s="107"/>
      <c r="F306" s="28"/>
      <c r="G306" s="182"/>
    </row>
    <row r="307" spans="1:7" ht="25.5" x14ac:dyDescent="0.3">
      <c r="A307" s="218"/>
      <c r="B307" s="115"/>
      <c r="C307" s="85" t="s">
        <v>182</v>
      </c>
      <c r="D307" s="107" t="s">
        <v>9</v>
      </c>
      <c r="E307" s="107">
        <v>90</v>
      </c>
      <c r="F307" s="28"/>
      <c r="G307" s="182">
        <f>F307*E307</f>
        <v>0</v>
      </c>
    </row>
    <row r="308" spans="1:7" ht="16.5" x14ac:dyDescent="0.3">
      <c r="A308" s="146"/>
      <c r="B308" s="145"/>
      <c r="C308" s="115"/>
      <c r="D308" s="128"/>
      <c r="E308" s="131"/>
      <c r="F308" s="28"/>
      <c r="G308" s="182"/>
    </row>
    <row r="309" spans="1:7" ht="16.5" x14ac:dyDescent="0.3">
      <c r="A309" s="59" t="s">
        <v>79</v>
      </c>
      <c r="B309" s="38"/>
      <c r="C309" s="32" t="s">
        <v>51</v>
      </c>
      <c r="D309" s="33"/>
      <c r="E309" s="34"/>
      <c r="F309" s="33"/>
      <c r="G309" s="185">
        <f>SUM(G304:G308)</f>
        <v>0</v>
      </c>
    </row>
    <row r="310" spans="1:7" ht="16.5" x14ac:dyDescent="0.3">
      <c r="A310" s="58"/>
      <c r="B310" s="39"/>
      <c r="C310" s="27"/>
      <c r="D310" s="28"/>
      <c r="E310" s="29"/>
      <c r="F310" s="28"/>
      <c r="G310" s="192"/>
    </row>
    <row r="311" spans="1:7" ht="16.5" x14ac:dyDescent="0.3">
      <c r="A311" s="58" t="s">
        <v>183</v>
      </c>
      <c r="B311" s="39"/>
      <c r="C311" s="27" t="s">
        <v>322</v>
      </c>
      <c r="D311" s="28"/>
      <c r="E311" s="29"/>
      <c r="F311" s="28"/>
      <c r="G311" s="192"/>
    </row>
    <row r="312" spans="1:7" ht="16.5" x14ac:dyDescent="0.3">
      <c r="A312" s="58"/>
      <c r="B312" s="39"/>
      <c r="C312" s="27"/>
      <c r="D312" s="28"/>
      <c r="E312" s="29"/>
      <c r="F312" s="28"/>
      <c r="G312" s="192"/>
    </row>
    <row r="313" spans="1:7" ht="16.5" x14ac:dyDescent="0.3">
      <c r="A313" s="218" t="s">
        <v>323</v>
      </c>
      <c r="B313" s="39"/>
      <c r="C313" s="85" t="s">
        <v>324</v>
      </c>
      <c r="D313" s="94"/>
      <c r="E313" s="94"/>
      <c r="F313" s="28"/>
      <c r="G313" s="192"/>
    </row>
    <row r="314" spans="1:7" ht="16.5" x14ac:dyDescent="0.3">
      <c r="A314" s="218"/>
      <c r="B314" s="39"/>
      <c r="C314" s="85" t="s">
        <v>84</v>
      </c>
      <c r="D314" s="94" t="s">
        <v>9</v>
      </c>
      <c r="E314" s="147">
        <v>1</v>
      </c>
      <c r="F314" s="28"/>
      <c r="G314" s="182">
        <f>F314*E314</f>
        <v>0</v>
      </c>
    </row>
    <row r="315" spans="1:7" ht="16.5" x14ac:dyDescent="0.3">
      <c r="A315" s="58"/>
      <c r="B315" s="39"/>
      <c r="C315" s="85"/>
      <c r="D315" s="94"/>
      <c r="E315" s="148"/>
      <c r="F315" s="28"/>
      <c r="G315" s="192"/>
    </row>
    <row r="316" spans="1:7" ht="16.5" x14ac:dyDescent="0.3">
      <c r="A316" s="218" t="s">
        <v>327</v>
      </c>
      <c r="B316" s="39"/>
      <c r="C316" s="85" t="s">
        <v>325</v>
      </c>
      <c r="D316" s="94"/>
      <c r="E316" s="148"/>
      <c r="F316" s="28"/>
      <c r="G316" s="192"/>
    </row>
    <row r="317" spans="1:7" ht="16.5" x14ac:dyDescent="0.3">
      <c r="A317" s="218"/>
      <c r="B317" s="39"/>
      <c r="C317" s="85" t="s">
        <v>326</v>
      </c>
      <c r="D317" s="94" t="s">
        <v>9</v>
      </c>
      <c r="E317" s="147">
        <v>1</v>
      </c>
      <c r="F317" s="28"/>
      <c r="G317" s="182">
        <f>F317*E317</f>
        <v>0</v>
      </c>
    </row>
    <row r="318" spans="1:7" ht="16.5" x14ac:dyDescent="0.3">
      <c r="A318" s="58"/>
      <c r="B318" s="39"/>
      <c r="C318" s="27"/>
      <c r="D318" s="28"/>
      <c r="E318" s="29"/>
      <c r="F318" s="28"/>
      <c r="G318" s="192"/>
    </row>
    <row r="319" spans="1:7" ht="16.5" x14ac:dyDescent="0.3">
      <c r="A319" s="218" t="s">
        <v>328</v>
      </c>
      <c r="B319" s="39"/>
      <c r="C319" s="149" t="s">
        <v>330</v>
      </c>
      <c r="D319" s="78"/>
      <c r="E319" s="79"/>
      <c r="F319" s="28"/>
      <c r="G319" s="192"/>
    </row>
    <row r="320" spans="1:7" ht="102" x14ac:dyDescent="0.3">
      <c r="A320" s="218"/>
      <c r="B320" s="39"/>
      <c r="C320" s="150" t="s">
        <v>331</v>
      </c>
      <c r="D320" s="78"/>
      <c r="E320" s="79"/>
      <c r="F320" s="28"/>
      <c r="G320" s="192"/>
    </row>
    <row r="321" spans="1:8" ht="25.5" x14ac:dyDescent="0.3">
      <c r="A321" s="218"/>
      <c r="B321" s="39"/>
      <c r="C321" s="149" t="s">
        <v>332</v>
      </c>
      <c r="D321" s="78" t="s">
        <v>9</v>
      </c>
      <c r="E321" s="79">
        <v>5</v>
      </c>
      <c r="F321" s="28"/>
      <c r="G321" s="182">
        <f>F321*E321</f>
        <v>0</v>
      </c>
    </row>
    <row r="322" spans="1:8" ht="16.5" x14ac:dyDescent="0.3">
      <c r="A322" s="109"/>
      <c r="B322" s="39"/>
      <c r="C322" s="149"/>
      <c r="D322" s="78"/>
      <c r="E322" s="79"/>
      <c r="F322" s="28"/>
      <c r="G322" s="182"/>
    </row>
    <row r="323" spans="1:8" ht="16.5" x14ac:dyDescent="0.3">
      <c r="A323" s="59" t="s">
        <v>183</v>
      </c>
      <c r="B323" s="38"/>
      <c r="C323" s="32" t="s">
        <v>329</v>
      </c>
      <c r="D323" s="33"/>
      <c r="E323" s="34"/>
      <c r="F323" s="33"/>
      <c r="G323" s="185">
        <f>SUM(G314:G321)</f>
        <v>0</v>
      </c>
    </row>
    <row r="324" spans="1:8" ht="15.75" x14ac:dyDescent="0.25">
      <c r="A324" s="151"/>
      <c r="B324" s="128"/>
      <c r="C324" s="152"/>
      <c r="D324" s="128"/>
      <c r="E324" s="131"/>
      <c r="F324" s="116"/>
      <c r="G324" s="193"/>
    </row>
    <row r="325" spans="1:8" ht="18" x14ac:dyDescent="0.3">
      <c r="A325" s="153"/>
      <c r="B325" s="128"/>
      <c r="C325" s="154" t="s">
        <v>25</v>
      </c>
      <c r="D325" s="28"/>
      <c r="E325" s="29"/>
      <c r="F325" s="28"/>
      <c r="G325" s="183"/>
      <c r="H325" s="168"/>
    </row>
    <row r="326" spans="1:8" ht="15" x14ac:dyDescent="0.2">
      <c r="A326" s="153"/>
      <c r="B326" s="128"/>
      <c r="C326" s="155"/>
      <c r="D326" s="89"/>
      <c r="E326" s="156"/>
      <c r="F326" s="157"/>
      <c r="G326" s="194"/>
      <c r="H326" s="168"/>
    </row>
    <row r="327" spans="1:8" ht="16.5" x14ac:dyDescent="0.3">
      <c r="A327" s="153"/>
      <c r="B327" s="128"/>
      <c r="C327" s="120"/>
      <c r="D327" s="28"/>
      <c r="E327" s="29"/>
      <c r="F327" s="28"/>
      <c r="G327" s="183"/>
      <c r="H327" s="168"/>
    </row>
    <row r="328" spans="1:8" ht="16.5" x14ac:dyDescent="0.3">
      <c r="A328" s="158" t="s">
        <v>29</v>
      </c>
      <c r="B328" s="159"/>
      <c r="C328" s="160" t="s">
        <v>35</v>
      </c>
      <c r="D328" s="161"/>
      <c r="E328" s="162"/>
      <c r="F328" s="163"/>
      <c r="G328" s="195">
        <f>G72</f>
        <v>0</v>
      </c>
      <c r="H328" s="171"/>
    </row>
    <row r="329" spans="1:8" ht="16.5" x14ac:dyDescent="0.3">
      <c r="A329" s="153"/>
      <c r="B329" s="128"/>
      <c r="C329" s="120"/>
      <c r="D329" s="28"/>
      <c r="E329" s="29"/>
      <c r="F329" s="28"/>
      <c r="G329" s="183"/>
      <c r="H329" s="168"/>
    </row>
    <row r="330" spans="1:8" ht="16.5" x14ac:dyDescent="0.3">
      <c r="A330" s="158" t="s">
        <v>30</v>
      </c>
      <c r="B330" s="159"/>
      <c r="C330" s="160" t="s">
        <v>36</v>
      </c>
      <c r="D330" s="161"/>
      <c r="E330" s="164"/>
      <c r="F330" s="163"/>
      <c r="G330" s="195">
        <f>G122</f>
        <v>0</v>
      </c>
      <c r="H330" s="168"/>
    </row>
    <row r="331" spans="1:8" ht="16.5" x14ac:dyDescent="0.3">
      <c r="C331" s="24"/>
      <c r="D331" s="41"/>
      <c r="E331" s="42"/>
      <c r="F331" s="74"/>
      <c r="G331" s="196"/>
      <c r="H331" s="168"/>
    </row>
    <row r="332" spans="1:8" ht="30" x14ac:dyDescent="0.3">
      <c r="A332" s="51" t="s">
        <v>31</v>
      </c>
      <c r="B332" s="43"/>
      <c r="C332" s="44" t="s">
        <v>37</v>
      </c>
      <c r="D332" s="46"/>
      <c r="E332" s="45"/>
      <c r="F332" s="46"/>
      <c r="G332" s="197">
        <f>G195</f>
        <v>0</v>
      </c>
      <c r="H332" s="168"/>
    </row>
    <row r="333" spans="1:8" ht="16.5" x14ac:dyDescent="0.3">
      <c r="A333" s="51"/>
      <c r="B333" s="43"/>
      <c r="C333" s="44"/>
      <c r="D333" s="41"/>
      <c r="E333" s="42"/>
      <c r="F333" s="41"/>
      <c r="G333" s="196"/>
      <c r="H333" s="168"/>
    </row>
    <row r="334" spans="1:8" ht="16.5" x14ac:dyDescent="0.3">
      <c r="A334" s="51" t="s">
        <v>32</v>
      </c>
      <c r="B334" s="43"/>
      <c r="C334" s="44" t="s">
        <v>63</v>
      </c>
      <c r="D334" s="11"/>
      <c r="E334" s="12"/>
      <c r="F334" s="13"/>
      <c r="G334" s="198">
        <f>G205</f>
        <v>0</v>
      </c>
      <c r="H334" s="168"/>
    </row>
    <row r="335" spans="1:8" ht="16.5" x14ac:dyDescent="0.3">
      <c r="C335" s="24"/>
      <c r="D335" s="41"/>
      <c r="E335" s="42"/>
      <c r="F335" s="40"/>
      <c r="G335" s="199"/>
      <c r="H335" s="168"/>
    </row>
    <row r="336" spans="1:8" ht="16.5" x14ac:dyDescent="0.3">
      <c r="A336" s="51" t="s">
        <v>33</v>
      </c>
      <c r="B336" s="43"/>
      <c r="C336" s="44" t="s">
        <v>38</v>
      </c>
      <c r="D336" s="46"/>
      <c r="E336" s="45"/>
      <c r="F336" s="13"/>
      <c r="G336" s="198">
        <f>G235</f>
        <v>0</v>
      </c>
      <c r="H336" s="168"/>
    </row>
    <row r="337" spans="1:8" ht="16.5" x14ac:dyDescent="0.3">
      <c r="A337" s="51"/>
      <c r="B337" s="43"/>
      <c r="C337" s="44"/>
      <c r="D337" s="41"/>
      <c r="E337" s="42"/>
      <c r="F337" s="40"/>
      <c r="G337" s="199"/>
      <c r="H337" s="168"/>
    </row>
    <row r="338" spans="1:8" ht="16.5" x14ac:dyDescent="0.3">
      <c r="A338" s="51" t="s">
        <v>34</v>
      </c>
      <c r="B338" s="43"/>
      <c r="C338" s="44" t="s">
        <v>184</v>
      </c>
      <c r="D338" s="46"/>
      <c r="E338" s="45"/>
      <c r="F338" s="13"/>
      <c r="G338" s="198">
        <f>G287</f>
        <v>0</v>
      </c>
      <c r="H338" s="168"/>
    </row>
    <row r="339" spans="1:8" ht="16.5" x14ac:dyDescent="0.3">
      <c r="A339" s="51"/>
      <c r="B339" s="43"/>
      <c r="C339" s="44"/>
      <c r="D339" s="41"/>
      <c r="E339" s="42"/>
      <c r="F339" s="40"/>
      <c r="G339" s="199"/>
      <c r="H339" s="168"/>
    </row>
    <row r="340" spans="1:8" ht="16.5" x14ac:dyDescent="0.3">
      <c r="A340" s="51" t="s">
        <v>49</v>
      </c>
      <c r="B340" s="43"/>
      <c r="C340" s="44" t="s">
        <v>89</v>
      </c>
      <c r="D340" s="11"/>
      <c r="E340" s="12"/>
      <c r="F340" s="13"/>
      <c r="G340" s="198">
        <f>G299</f>
        <v>0</v>
      </c>
      <c r="H340" s="168"/>
    </row>
    <row r="341" spans="1:8" ht="16.5" x14ac:dyDescent="0.3">
      <c r="C341" s="24"/>
      <c r="D341" s="41"/>
      <c r="E341" s="42"/>
      <c r="F341" s="40"/>
      <c r="G341" s="199"/>
      <c r="H341" s="168"/>
    </row>
    <row r="342" spans="1:8" ht="16.5" x14ac:dyDescent="0.3">
      <c r="A342" s="51" t="s">
        <v>79</v>
      </c>
      <c r="B342" s="43"/>
      <c r="C342" s="44" t="s">
        <v>50</v>
      </c>
      <c r="D342" s="11"/>
      <c r="E342" s="12"/>
      <c r="F342" s="13"/>
      <c r="G342" s="198">
        <f>G309</f>
        <v>0</v>
      </c>
      <c r="H342" s="168"/>
    </row>
    <row r="343" spans="1:8" ht="16.5" x14ac:dyDescent="0.3">
      <c r="A343" s="51"/>
      <c r="B343" s="77"/>
      <c r="C343" s="44"/>
      <c r="D343" s="47"/>
      <c r="E343" s="48"/>
      <c r="F343" s="40"/>
      <c r="G343" s="200"/>
      <c r="H343" s="168"/>
    </row>
    <row r="344" spans="1:8" ht="16.5" x14ac:dyDescent="0.3">
      <c r="A344" s="51" t="s">
        <v>183</v>
      </c>
      <c r="B344" s="77"/>
      <c r="C344" s="44" t="s">
        <v>322</v>
      </c>
      <c r="D344" s="11"/>
      <c r="E344" s="12"/>
      <c r="F344" s="13"/>
      <c r="G344" s="195">
        <f>G323</f>
        <v>0</v>
      </c>
      <c r="H344" s="168"/>
    </row>
    <row r="345" spans="1:8" ht="16.5" x14ac:dyDescent="0.3">
      <c r="C345" s="24"/>
      <c r="D345" s="47"/>
      <c r="E345" s="48"/>
      <c r="F345" s="40"/>
      <c r="G345" s="199"/>
      <c r="H345" s="168"/>
    </row>
    <row r="346" spans="1:8" ht="16.5" x14ac:dyDescent="0.3">
      <c r="A346" s="51" t="s">
        <v>333</v>
      </c>
      <c r="B346" s="43"/>
      <c r="C346" s="44" t="s">
        <v>243</v>
      </c>
      <c r="D346" s="11"/>
      <c r="E346" s="12"/>
      <c r="F346" s="13"/>
      <c r="G346" s="197">
        <f>SUM(G328:G345)*0.1</f>
        <v>0</v>
      </c>
      <c r="H346" s="172"/>
    </row>
    <row r="347" spans="1:8" ht="15" x14ac:dyDescent="0.2">
      <c r="A347" s="51"/>
      <c r="B347" s="43"/>
      <c r="C347" s="44"/>
      <c r="D347" s="47"/>
      <c r="E347" s="48"/>
      <c r="F347" s="40"/>
      <c r="G347" s="201"/>
      <c r="H347" s="168"/>
    </row>
    <row r="348" spans="1:8" ht="15" x14ac:dyDescent="0.25">
      <c r="A348" s="61"/>
      <c r="B348" s="49"/>
      <c r="C348" s="50"/>
      <c r="D348" s="13"/>
      <c r="E348" s="13"/>
      <c r="F348" s="13"/>
      <c r="G348" s="202"/>
      <c r="H348" s="168"/>
    </row>
    <row r="349" spans="1:8" ht="15" x14ac:dyDescent="0.25">
      <c r="A349" s="62"/>
      <c r="B349" s="63"/>
      <c r="C349" s="64"/>
      <c r="D349" s="47"/>
      <c r="E349" s="48"/>
      <c r="F349" s="74"/>
      <c r="G349" s="203"/>
      <c r="H349" s="168"/>
    </row>
    <row r="350" spans="1:8" ht="15" x14ac:dyDescent="0.25">
      <c r="A350" s="219" t="s">
        <v>26</v>
      </c>
      <c r="B350" s="219"/>
      <c r="C350" s="51"/>
      <c r="D350" s="47"/>
      <c r="E350" s="48"/>
      <c r="F350" s="217">
        <f>SUM(G325:G349)</f>
        <v>0</v>
      </c>
      <c r="G350" s="217"/>
      <c r="H350" s="168"/>
    </row>
    <row r="351" spans="1:8" ht="15" x14ac:dyDescent="0.25">
      <c r="A351" s="61"/>
      <c r="B351" s="49"/>
      <c r="C351" s="50"/>
      <c r="D351" s="11"/>
      <c r="E351" s="12"/>
      <c r="F351" s="53"/>
      <c r="G351" s="204"/>
    </row>
    <row r="352" spans="1:8" ht="14.25" x14ac:dyDescent="0.2">
      <c r="C352" s="24"/>
      <c r="D352" s="47"/>
      <c r="E352" s="48"/>
      <c r="F352" s="37"/>
      <c r="G352" s="205"/>
    </row>
    <row r="353" spans="1:7" ht="14.25" x14ac:dyDescent="0.2">
      <c r="A353" s="220" t="s">
        <v>27</v>
      </c>
      <c r="B353" s="220"/>
      <c r="C353" s="220"/>
      <c r="D353" s="47"/>
      <c r="E353" s="48"/>
      <c r="F353" s="223">
        <f>F350*0.25</f>
        <v>0</v>
      </c>
      <c r="G353" s="223">
        <f>F350*0.25</f>
        <v>0</v>
      </c>
    </row>
    <row r="354" spans="1:7" ht="15" x14ac:dyDescent="0.25">
      <c r="A354" s="61"/>
      <c r="B354" s="49"/>
      <c r="C354" s="52"/>
      <c r="D354" s="11"/>
      <c r="E354" s="12"/>
      <c r="F354" s="53"/>
      <c r="G354" s="204"/>
    </row>
    <row r="355" spans="1:7" ht="15" x14ac:dyDescent="0.2">
      <c r="C355" s="44"/>
      <c r="D355" s="47"/>
      <c r="E355" s="48"/>
      <c r="F355" s="37"/>
      <c r="G355" s="205"/>
    </row>
    <row r="356" spans="1:7" ht="15" x14ac:dyDescent="0.25">
      <c r="A356" s="219" t="s">
        <v>28</v>
      </c>
      <c r="B356" s="219"/>
      <c r="C356" s="51"/>
      <c r="D356" s="41"/>
      <c r="E356" s="42"/>
      <c r="F356" s="217">
        <f>F350+F353</f>
        <v>0</v>
      </c>
      <c r="G356" s="217">
        <f>F350+G353</f>
        <v>0</v>
      </c>
    </row>
    <row r="357" spans="1:7" ht="15" x14ac:dyDescent="0.2">
      <c r="A357" s="73"/>
      <c r="B357" s="73"/>
      <c r="C357" s="51"/>
      <c r="D357" s="41"/>
      <c r="E357" s="42"/>
      <c r="F357" s="37"/>
      <c r="G357" s="205"/>
    </row>
    <row r="358" spans="1:7" ht="15" x14ac:dyDescent="0.25">
      <c r="A358" s="61"/>
      <c r="B358" s="49"/>
      <c r="C358" s="50"/>
      <c r="D358" s="53"/>
      <c r="E358" s="12"/>
      <c r="F358" s="53"/>
      <c r="G358" s="204"/>
    </row>
    <row r="359" spans="1:7" ht="15" x14ac:dyDescent="0.2">
      <c r="C359" s="44"/>
      <c r="D359" s="37"/>
      <c r="F359" s="37"/>
      <c r="G359" s="205"/>
    </row>
    <row r="360" spans="1:7" ht="20.25" x14ac:dyDescent="0.3">
      <c r="A360" s="4"/>
      <c r="C360" s="44"/>
      <c r="D360" s="37"/>
      <c r="F360" s="37"/>
      <c r="G360" s="205"/>
    </row>
  </sheetData>
  <scenarios current="0">
    <scenario name="naslov" locked="1" count="12" user="Korisnik" comment="Created by Korisnik on 14.10.2006">
      <inputCells r="A3" val=""/>
      <inputCells r="C3" val="OPIS RADOVA"/>
      <inputCells r="D3" val="Jed. mjere"/>
      <inputCells r="E3" val="Količina"/>
      <inputCells r="F3" val="Jed. cijena"/>
      <inputCells r="G3" val="Ukupno"/>
      <inputCells r="A4" val=""/>
      <inputCells r="C4" val=""/>
      <inputCells r="D4" val=""/>
      <inputCells r="E4" val=""/>
      <inputCells r="F4" val="KN"/>
      <inputCells r="G4" val="KN"/>
    </scenario>
  </scenarios>
  <mergeCells count="61">
    <mergeCell ref="A209:A210"/>
    <mergeCell ref="B209:B210"/>
    <mergeCell ref="A102:A104"/>
    <mergeCell ref="A20:A21"/>
    <mergeCell ref="B20:B21"/>
    <mergeCell ref="B39:B42"/>
    <mergeCell ref="A49:A52"/>
    <mergeCell ref="B49:B52"/>
    <mergeCell ref="A30:A32"/>
    <mergeCell ref="A34:A37"/>
    <mergeCell ref="B34:B37"/>
    <mergeCell ref="A44:A47"/>
    <mergeCell ref="B44:B47"/>
    <mergeCell ref="A39:A42"/>
    <mergeCell ref="B24:B25"/>
    <mergeCell ref="B27:B28"/>
    <mergeCell ref="A54:A55"/>
    <mergeCell ref="B54:B55"/>
    <mergeCell ref="A303:A304"/>
    <mergeCell ref="A306:A307"/>
    <mergeCell ref="A91:A93"/>
    <mergeCell ref="A95:A96"/>
    <mergeCell ref="B91:B93"/>
    <mergeCell ref="B228:B233"/>
    <mergeCell ref="A221:A223"/>
    <mergeCell ref="B221:B223"/>
    <mergeCell ref="A225:A226"/>
    <mergeCell ref="B225:B226"/>
    <mergeCell ref="A126:A127"/>
    <mergeCell ref="B169:B173"/>
    <mergeCell ref="A212:A213"/>
    <mergeCell ref="A98:A100"/>
    <mergeCell ref="A9:A11"/>
    <mergeCell ref="B9:B11"/>
    <mergeCell ref="A13:A14"/>
    <mergeCell ref="B13:B14"/>
    <mergeCell ref="A16:A18"/>
    <mergeCell ref="B16:B18"/>
    <mergeCell ref="C34:C37"/>
    <mergeCell ref="E34:E37"/>
    <mergeCell ref="C39:C42"/>
    <mergeCell ref="E39:E42"/>
    <mergeCell ref="C44:C47"/>
    <mergeCell ref="E44:E47"/>
    <mergeCell ref="C49:C52"/>
    <mergeCell ref="E49:E52"/>
    <mergeCell ref="B57:B64"/>
    <mergeCell ref="F350:G350"/>
    <mergeCell ref="F353:G353"/>
    <mergeCell ref="B102:B104"/>
    <mergeCell ref="B212:B213"/>
    <mergeCell ref="B215:B219"/>
    <mergeCell ref="B98:B100"/>
    <mergeCell ref="F356:G356"/>
    <mergeCell ref="B239:B241"/>
    <mergeCell ref="A356:B356"/>
    <mergeCell ref="A353:C353"/>
    <mergeCell ref="A350:B350"/>
    <mergeCell ref="A313:A314"/>
    <mergeCell ref="A316:A317"/>
    <mergeCell ref="A319:A321"/>
  </mergeCells>
  <phoneticPr fontId="1" type="noConversion"/>
  <printOptions horizontalCentered="1"/>
  <pageMargins left="0.70866141732283472" right="0.15748031496062992" top="1.0629921259842521" bottom="0.98425196850393704" header="0.51181102362204722" footer="0.51181102362204722"/>
  <pageSetup paperSize="9" scale="94" orientation="portrait" r:id="rId1"/>
  <headerFooter alignWithMargins="0">
    <oddHeader>&amp;L&amp;"Arial Narrow,Regular"&amp;9NARUČITELJ: OPĆINA SUTIVAN&amp;C&amp;"Arial Narrow,Regular"&amp;9REGULACIJA DONJEG TOKA BUJICE SUTIVAN&amp;R&amp;"Arial Narrow,Regular"&amp;9studeni 2016.</oddHeader>
    <oddFooter>&amp;L&amp;9GRAD invest d.o.o. Split                                                                  &amp;C&amp;9&amp;P+1&amp;R&amp;9T.D.03-155/16</oddFooter>
  </headerFooter>
  <rowBreaks count="1" manualBreakCount="1">
    <brk id="3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3</vt:i4>
      </vt:variant>
    </vt:vector>
  </HeadingPairs>
  <TitlesOfParts>
    <vt:vector size="4" baseType="lpstr">
      <vt:lpstr>Troškovnik</vt:lpstr>
      <vt:lpstr>Troškovnik!_Toc113434855</vt:lpstr>
      <vt:lpstr>Troškovnik!Ispis_naslova</vt:lpstr>
      <vt:lpstr>Troškovnik!Podrucje_ispisa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HGPC</cp:lastModifiedBy>
  <cp:lastPrinted>2019-02-28T08:13:14Z</cp:lastPrinted>
  <dcterms:created xsi:type="dcterms:W3CDTF">2006-08-21T09:58:11Z</dcterms:created>
  <dcterms:modified xsi:type="dcterms:W3CDTF">2019-03-26T07:51:02Z</dcterms:modified>
</cp:coreProperties>
</file>